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https://asicsad.sharepoint.com/sites/IR2024/IR2024/01. 決算関連/01. 決算資料/2024 Q4/06. ファクトシート/"/>
    </mc:Choice>
  </mc:AlternateContent>
  <xr:revisionPtr revIDLastSave="314" documentId="13_ncr:1_{1DC8E7D7-F267-4589-A399-8A04E4817AF8}" xr6:coauthVersionLast="47" xr6:coauthVersionMax="47" xr10:uidLastSave="{5D0835FC-1D98-46D0-98D5-10B778FAA934}"/>
  <bookViews>
    <workbookView xWindow="-110" yWindow="-110" windowWidth="21820" windowHeight="13900" firstSheet="1" xr2:uid="{00000000-000D-0000-FFFF-FFFF00000000}"/>
  </bookViews>
  <sheets>
    <sheet name="1-2.連結ハイライト・カテゴリー別業績" sheetId="7" r:id="rId1"/>
    <sheet name="3.地域別業績" sheetId="8" r:id="rId2"/>
    <sheet name="4-5.連結・カテゴリー別業績推移" sheetId="9" r:id="rId3"/>
    <sheet name="6.地域別業績推移" sheetId="10" r:id="rId4"/>
    <sheet name="7.主な指標等" sheetId="11" r:id="rId5"/>
  </sheets>
  <definedNames>
    <definedName name="_xlnm.Print_Area" localSheetId="0">'1-2.連結ハイライト・カテゴリー別業績'!$A$1:$O$35</definedName>
    <definedName name="_xlnm.Print_Area" localSheetId="1">'3.地域別業績'!$A$1:$O$32</definedName>
    <definedName name="_xlnm.Print_Area" localSheetId="2">'4-5.連結・カテゴリー別業績推移'!$A$1:$M$38</definedName>
    <definedName name="_xlnm.Print_Area" localSheetId="3">'6.地域別業績推移'!$A$1:$M$38</definedName>
    <definedName name="_xlnm.Print_Area" localSheetId="4">'7.主な指標等'!$A$1:$N$29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0" i="7" l="1"/>
  <c r="L10" i="7"/>
  <c r="M10" i="7" s="1"/>
  <c r="J10" i="7"/>
  <c r="G10" i="7"/>
  <c r="C10" i="7"/>
  <c r="E10" i="7" s="1"/>
  <c r="F10" i="7" s="1"/>
  <c r="O9" i="7"/>
  <c r="K9" i="7"/>
  <c r="B9" i="7"/>
  <c r="N8" i="7"/>
  <c r="L8" i="7"/>
  <c r="J8" i="7"/>
  <c r="G8" i="7"/>
  <c r="C8" i="7"/>
  <c r="O7" i="7"/>
  <c r="K7" i="7"/>
  <c r="N6" i="7"/>
  <c r="L6" i="7"/>
  <c r="J6" i="7"/>
  <c r="G6" i="7"/>
  <c r="D6" i="7"/>
  <c r="N5" i="7"/>
  <c r="L5" i="7"/>
  <c r="M5" i="7" s="1"/>
  <c r="J5" i="7"/>
  <c r="G5" i="7"/>
  <c r="C5" i="7"/>
  <c r="E5" i="7" s="1"/>
  <c r="F5" i="7" s="1"/>
  <c r="M7" i="11"/>
  <c r="M9" i="11"/>
  <c r="M8" i="11"/>
  <c r="M31" i="10"/>
  <c r="M27" i="10"/>
  <c r="M23" i="10"/>
  <c r="M19" i="10"/>
  <c r="M15" i="10"/>
  <c r="M11" i="10"/>
  <c r="M7" i="10"/>
  <c r="M32" i="9"/>
  <c r="M28" i="9"/>
  <c r="M24" i="9"/>
  <c r="M20" i="9"/>
  <c r="M16" i="9"/>
  <c r="M8" i="9"/>
  <c r="M6" i="9"/>
  <c r="N32" i="8"/>
  <c r="M32" i="8"/>
  <c r="N31" i="8"/>
  <c r="M31" i="8"/>
  <c r="N30" i="8"/>
  <c r="M30" i="8"/>
  <c r="N27" i="8"/>
  <c r="M27" i="8" s="1"/>
  <c r="N26" i="8"/>
  <c r="M26" i="8" s="1"/>
  <c r="N23" i="8"/>
  <c r="N24" i="8" s="1"/>
  <c r="M23" i="8"/>
  <c r="M24" i="8" s="1"/>
  <c r="N22" i="8"/>
  <c r="M22" i="8"/>
  <c r="N19" i="8"/>
  <c r="N20" i="8" s="1"/>
  <c r="M19" i="8"/>
  <c r="M20" i="8" s="1"/>
  <c r="N18" i="8"/>
  <c r="M18" i="8"/>
  <c r="N15" i="8"/>
  <c r="N16" i="8" s="1"/>
  <c r="N14" i="8"/>
  <c r="M14" i="8" s="1"/>
  <c r="N11" i="8"/>
  <c r="M11" i="8" s="1"/>
  <c r="M12" i="8" s="1"/>
  <c r="N10" i="8"/>
  <c r="M10" i="8"/>
  <c r="O32" i="8"/>
  <c r="O28" i="8"/>
  <c r="O24" i="8"/>
  <c r="O20" i="8"/>
  <c r="O16" i="8"/>
  <c r="O12" i="8"/>
  <c r="M7" i="8"/>
  <c r="M6" i="8"/>
  <c r="N8" i="8"/>
  <c r="N6" i="8"/>
  <c r="N7" i="8"/>
  <c r="O8" i="8"/>
  <c r="J7" i="7" l="1"/>
  <c r="L7" i="7"/>
  <c r="M6" i="7"/>
  <c r="M7" i="7" s="1"/>
  <c r="N7" i="7"/>
  <c r="C9" i="7"/>
  <c r="E8" i="7"/>
  <c r="G9" i="7"/>
  <c r="J9" i="7"/>
  <c r="L9" i="7"/>
  <c r="M8" i="7"/>
  <c r="M9" i="7" s="1"/>
  <c r="N9" i="7"/>
  <c r="M28" i="8"/>
  <c r="N28" i="8"/>
  <c r="M15" i="8"/>
  <c r="M16" i="8" s="1"/>
  <c r="N12" i="8"/>
  <c r="M8" i="8"/>
  <c r="E9" i="7" l="1"/>
  <c r="F8" i="7"/>
  <c r="F9" i="7" s="1"/>
  <c r="N34" i="7"/>
  <c r="N35" i="7" s="1"/>
  <c r="M34" i="7"/>
  <c r="M35" i="7" s="1"/>
  <c r="N33" i="7"/>
  <c r="M33" i="7"/>
  <c r="N31" i="7"/>
  <c r="N30" i="7"/>
  <c r="M30" i="7" s="1"/>
  <c r="M31" i="7" s="1"/>
  <c r="N29" i="7"/>
  <c r="M29" i="7"/>
  <c r="N27" i="7"/>
  <c r="N26" i="7"/>
  <c r="M26" i="7" s="1"/>
  <c r="M27" i="7" s="1"/>
  <c r="N25" i="7"/>
  <c r="M25" i="7"/>
  <c r="M22" i="7"/>
  <c r="M23" i="7" s="1"/>
  <c r="M21" i="7"/>
  <c r="N23" i="7"/>
  <c r="N22" i="7"/>
  <c r="N21" i="7"/>
  <c r="O35" i="7"/>
  <c r="O31" i="7"/>
  <c r="O27" i="7"/>
  <c r="O23" i="7"/>
  <c r="M19" i="7"/>
  <c r="N19" i="7"/>
  <c r="N18" i="7"/>
  <c r="M18" i="7"/>
  <c r="M17" i="7"/>
  <c r="N17" i="7"/>
  <c r="O19" i="7"/>
  <c r="L11" i="8"/>
  <c r="L31" i="8"/>
  <c r="L30" i="8"/>
  <c r="L27" i="8"/>
  <c r="L26" i="8"/>
  <c r="L23" i="8"/>
  <c r="L22" i="8"/>
  <c r="L19" i="8"/>
  <c r="L18" i="8"/>
  <c r="L15" i="8"/>
  <c r="L14" i="8"/>
  <c r="L10" i="8"/>
  <c r="L6" i="8"/>
  <c r="L7" i="8"/>
  <c r="L34" i="7"/>
  <c r="L33" i="7"/>
  <c r="L26" i="7"/>
  <c r="L30" i="7"/>
  <c r="L29" i="7"/>
  <c r="L25" i="7"/>
  <c r="L22" i="7"/>
  <c r="L21" i="7"/>
  <c r="L18" i="7"/>
  <c r="L17" i="7"/>
  <c r="L7" i="10" l="1"/>
  <c r="J31" i="8"/>
  <c r="J30" i="8"/>
  <c r="J32" i="8" s="1"/>
  <c r="J27" i="8"/>
  <c r="J26" i="8"/>
  <c r="J23" i="8"/>
  <c r="J22" i="8"/>
  <c r="J19" i="8"/>
  <c r="J18" i="8"/>
  <c r="J15" i="8"/>
  <c r="J14" i="8"/>
  <c r="J11" i="8"/>
  <c r="J10" i="8"/>
  <c r="J7" i="8"/>
  <c r="J6" i="8"/>
  <c r="J34" i="7"/>
  <c r="J33" i="7"/>
  <c r="J26" i="7"/>
  <c r="J25" i="7"/>
  <c r="J30" i="7"/>
  <c r="J29" i="7"/>
  <c r="J22" i="7"/>
  <c r="J21" i="7"/>
  <c r="J18" i="7"/>
  <c r="J17" i="7"/>
  <c r="B6" i="9"/>
  <c r="C6" i="9"/>
  <c r="D6" i="9"/>
  <c r="E6" i="9"/>
  <c r="F6" i="9"/>
  <c r="G6" i="9"/>
  <c r="H6" i="9"/>
  <c r="I6" i="9"/>
  <c r="J6" i="9"/>
  <c r="K6" i="9"/>
  <c r="J8" i="8" l="1"/>
  <c r="J20" i="8"/>
  <c r="J28" i="8"/>
  <c r="J24" i="8"/>
  <c r="J16" i="8"/>
  <c r="J12" i="8"/>
  <c r="J19" i="7"/>
  <c r="J35" i="7"/>
  <c r="J27" i="7"/>
  <c r="J31" i="7"/>
  <c r="J23" i="7"/>
  <c r="H32" i="8"/>
  <c r="D32" i="8"/>
  <c r="B32" i="8"/>
  <c r="G31" i="8"/>
  <c r="E31" i="8"/>
  <c r="C31" i="8"/>
  <c r="G30" i="8"/>
  <c r="E30" i="8"/>
  <c r="F30" i="8" s="1"/>
  <c r="C30" i="8"/>
  <c r="H28" i="8"/>
  <c r="D28" i="8"/>
  <c r="B28" i="8"/>
  <c r="G27" i="8"/>
  <c r="E27" i="8"/>
  <c r="C27" i="8"/>
  <c r="G26" i="8"/>
  <c r="E26" i="8"/>
  <c r="F26" i="8" s="1"/>
  <c r="C26" i="8"/>
  <c r="C28" i="8" s="1"/>
  <c r="H24" i="8"/>
  <c r="D24" i="8"/>
  <c r="B24" i="8"/>
  <c r="G23" i="8"/>
  <c r="E23" i="8"/>
  <c r="C23" i="8"/>
  <c r="G22" i="8"/>
  <c r="E22" i="8"/>
  <c r="F22" i="8" s="1"/>
  <c r="C22" i="8"/>
  <c r="H20" i="8"/>
  <c r="D20" i="8"/>
  <c r="B20" i="8"/>
  <c r="G19" i="8"/>
  <c r="E19" i="8"/>
  <c r="C19" i="8"/>
  <c r="G18" i="8"/>
  <c r="E18" i="8"/>
  <c r="F18" i="8" s="1"/>
  <c r="C18" i="8"/>
  <c r="C20" i="8" s="1"/>
  <c r="H16" i="8"/>
  <c r="D16" i="8"/>
  <c r="B16" i="8"/>
  <c r="G15" i="8"/>
  <c r="E15" i="8"/>
  <c r="F15" i="8" s="1"/>
  <c r="C15" i="8"/>
  <c r="G14" i="8"/>
  <c r="E14" i="8"/>
  <c r="F14" i="8" s="1"/>
  <c r="C14" i="8"/>
  <c r="C16" i="8" s="1"/>
  <c r="H12" i="8"/>
  <c r="D12" i="8"/>
  <c r="B12" i="8"/>
  <c r="G11" i="8"/>
  <c r="E11" i="8"/>
  <c r="C11" i="8"/>
  <c r="G10" i="8"/>
  <c r="E10" i="8"/>
  <c r="F10" i="8" s="1"/>
  <c r="C10" i="8"/>
  <c r="D8" i="8"/>
  <c r="B8" i="8"/>
  <c r="G7" i="8"/>
  <c r="E7" i="8"/>
  <c r="C7" i="8"/>
  <c r="G6" i="8"/>
  <c r="E6" i="8"/>
  <c r="C6" i="8"/>
  <c r="E35" i="7"/>
  <c r="D35" i="7"/>
  <c r="B35" i="7"/>
  <c r="G34" i="7"/>
  <c r="C34" i="7"/>
  <c r="G33" i="7"/>
  <c r="F33" i="7"/>
  <c r="C33" i="7"/>
  <c r="E27" i="7"/>
  <c r="D27" i="7"/>
  <c r="B27" i="7"/>
  <c r="G26" i="7"/>
  <c r="F26" i="7" s="1"/>
  <c r="C26" i="7"/>
  <c r="G25" i="7"/>
  <c r="F25" i="7" s="1"/>
  <c r="C25" i="7"/>
  <c r="E31" i="7"/>
  <c r="D31" i="7"/>
  <c r="B31" i="7"/>
  <c r="G30" i="7"/>
  <c r="C30" i="7"/>
  <c r="G29" i="7"/>
  <c r="F29" i="7"/>
  <c r="C29" i="7"/>
  <c r="E23" i="7"/>
  <c r="D23" i="7"/>
  <c r="B23" i="7"/>
  <c r="G22" i="7"/>
  <c r="C22" i="7"/>
  <c r="G21" i="7"/>
  <c r="F21" i="7" s="1"/>
  <c r="C21" i="7"/>
  <c r="E19" i="7"/>
  <c r="D19" i="7"/>
  <c r="B19" i="7"/>
  <c r="G18" i="7"/>
  <c r="F18" i="7" s="1"/>
  <c r="C18" i="7"/>
  <c r="G17" i="7"/>
  <c r="F17" i="7" s="1"/>
  <c r="C17" i="7"/>
  <c r="F6" i="8" l="1"/>
  <c r="C8" i="8"/>
  <c r="F7" i="8"/>
  <c r="E8" i="8"/>
  <c r="C12" i="8"/>
  <c r="E12" i="8"/>
  <c r="G12" i="8"/>
  <c r="F16" i="8"/>
  <c r="G16" i="8"/>
  <c r="E20" i="8"/>
  <c r="F19" i="8"/>
  <c r="C24" i="8"/>
  <c r="G24" i="8"/>
  <c r="F27" i="8"/>
  <c r="C32" i="8"/>
  <c r="E32" i="8"/>
  <c r="F31" i="8"/>
  <c r="F32" i="8" s="1"/>
  <c r="G32" i="8"/>
  <c r="F34" i="7"/>
  <c r="G35" i="7"/>
  <c r="C23" i="7"/>
  <c r="C27" i="7"/>
  <c r="C31" i="7"/>
  <c r="C35" i="7"/>
  <c r="G31" i="7"/>
  <c r="F35" i="7"/>
  <c r="G23" i="7"/>
  <c r="F19" i="7"/>
  <c r="C19" i="7"/>
  <c r="F22" i="7"/>
  <c r="F27" i="7"/>
  <c r="F30" i="7"/>
  <c r="F31" i="7" s="1"/>
  <c r="F28" i="8"/>
  <c r="E28" i="8"/>
  <c r="G28" i="8"/>
  <c r="E24" i="8"/>
  <c r="F23" i="8"/>
  <c r="F24" i="8" s="1"/>
  <c r="F20" i="8"/>
  <c r="G20" i="8"/>
  <c r="E16" i="8"/>
  <c r="F11" i="8"/>
  <c r="F12" i="8" s="1"/>
  <c r="F8" i="8"/>
  <c r="G8" i="8"/>
  <c r="G27" i="7"/>
  <c r="F23" i="7"/>
  <c r="G19" i="7"/>
  <c r="L31" i="10"/>
  <c r="L27" i="10"/>
  <c r="L23" i="10"/>
  <c r="L19" i="10"/>
  <c r="L15" i="10"/>
  <c r="L11" i="10"/>
  <c r="I31" i="10"/>
  <c r="H31" i="10"/>
  <c r="G31" i="10"/>
  <c r="I27" i="10"/>
  <c r="H27" i="10"/>
  <c r="G27" i="10"/>
  <c r="I23" i="10"/>
  <c r="H23" i="10"/>
  <c r="G23" i="10"/>
  <c r="I19" i="10"/>
  <c r="H19" i="10"/>
  <c r="G19" i="10"/>
  <c r="I15" i="10"/>
  <c r="H15" i="10"/>
  <c r="G15" i="10"/>
  <c r="I11" i="10"/>
  <c r="H11" i="10"/>
  <c r="G11" i="10"/>
  <c r="I7" i="10"/>
  <c r="H7" i="10"/>
  <c r="G7" i="10"/>
  <c r="L32" i="9"/>
  <c r="L24" i="9"/>
  <c r="L28" i="9"/>
  <c r="L20" i="9"/>
  <c r="L16" i="9"/>
  <c r="K32" i="9"/>
  <c r="J32" i="9"/>
  <c r="I32" i="9"/>
  <c r="H32" i="9"/>
  <c r="G32" i="9"/>
  <c r="K24" i="9"/>
  <c r="J24" i="9"/>
  <c r="I24" i="9"/>
  <c r="K28" i="9"/>
  <c r="J28" i="9"/>
  <c r="I28" i="9"/>
  <c r="H28" i="9"/>
  <c r="G28" i="9"/>
  <c r="K20" i="9"/>
  <c r="J20" i="9"/>
  <c r="I20" i="9"/>
  <c r="H20" i="9"/>
  <c r="G20" i="9"/>
  <c r="K16" i="9"/>
  <c r="J16" i="9"/>
  <c r="I16" i="9"/>
  <c r="H16" i="9"/>
  <c r="G16" i="9"/>
  <c r="L8" i="9"/>
</calcChain>
</file>

<file path=xl/sharedStrings.xml><?xml version="1.0" encoding="utf-8"?>
<sst xmlns="http://schemas.openxmlformats.org/spreadsheetml/2006/main" count="446" uniqueCount="113">
  <si>
    <t>1.連結ハイライト</t>
    <rPh sb="2" eb="4">
      <t>レンケツ</t>
    </rPh>
    <phoneticPr fontId="2"/>
  </si>
  <si>
    <t>Financial Highlights</t>
    <phoneticPr fontId="2"/>
  </si>
  <si>
    <t>単位：百万円
Unit：M JPY</t>
    <rPh sb="0" eb="2">
      <t>タンイ</t>
    </rPh>
    <rPh sb="3" eb="6">
      <t>ヒャクマンエン</t>
    </rPh>
    <phoneticPr fontId="2"/>
  </si>
  <si>
    <t>FY2023</t>
    <phoneticPr fontId="2"/>
  </si>
  <si>
    <t>FY2024</t>
    <phoneticPr fontId="2"/>
  </si>
  <si>
    <t>Q1</t>
    <phoneticPr fontId="2"/>
  </si>
  <si>
    <t>Q2</t>
    <phoneticPr fontId="2"/>
  </si>
  <si>
    <t>1st Half</t>
    <phoneticPr fontId="2"/>
  </si>
  <si>
    <t>Q3</t>
    <phoneticPr fontId="2"/>
  </si>
  <si>
    <t>Q4</t>
    <phoneticPr fontId="2"/>
  </si>
  <si>
    <t>2nd Half</t>
    <phoneticPr fontId="2"/>
  </si>
  <si>
    <t>Full Year</t>
  </si>
  <si>
    <t>Full Year</t>
    <phoneticPr fontId="2"/>
  </si>
  <si>
    <t>売上高
Net Sales</t>
    <rPh sb="0" eb="3">
      <t>ウリアゲダカ</t>
    </rPh>
    <phoneticPr fontId="2"/>
  </si>
  <si>
    <t>売上総利益
Gross Profit</t>
    <rPh sb="0" eb="2">
      <t>ウリアゲ</t>
    </rPh>
    <rPh sb="2" eb="5">
      <t>ソウリエキ</t>
    </rPh>
    <phoneticPr fontId="2"/>
  </si>
  <si>
    <t>売上総利益率
Gross Profit Margin</t>
    <rPh sb="0" eb="6">
      <t>ウリアゲソウリエキリツ</t>
    </rPh>
    <phoneticPr fontId="2"/>
  </si>
  <si>
    <t>営業利益
Operating Income</t>
    <rPh sb="0" eb="4">
      <t>エイギョウリエキ</t>
    </rPh>
    <phoneticPr fontId="2"/>
  </si>
  <si>
    <t>営業利益率
Operating Income Margin</t>
    <rPh sb="0" eb="5">
      <t>エイギョウリエキリツ</t>
    </rPh>
    <phoneticPr fontId="2"/>
  </si>
  <si>
    <r>
      <t xml:space="preserve">親会社株主に帰属する当期純利益
</t>
    </r>
    <r>
      <rPr>
        <sz val="10"/>
        <color rgb="FF424242"/>
        <rFont val="BIZ UDPゴシック"/>
        <family val="3"/>
        <charset val="128"/>
      </rPr>
      <t>Profit Attributable to
Owners of Parent</t>
    </r>
    <rPh sb="0" eb="5">
      <t>オヤガイシャカブヌシ</t>
    </rPh>
    <rPh sb="6" eb="8">
      <t>キゾク</t>
    </rPh>
    <rPh sb="10" eb="15">
      <t>トウキジュンリエキ</t>
    </rPh>
    <phoneticPr fontId="2"/>
  </si>
  <si>
    <t>2.カテゴリー別業績</t>
    <rPh sb="7" eb="8">
      <t>ベツ</t>
    </rPh>
    <rPh sb="8" eb="10">
      <t>ギョウセキ</t>
    </rPh>
    <phoneticPr fontId="2"/>
  </si>
  <si>
    <t>Sales and Category Profit by Category</t>
    <phoneticPr fontId="2"/>
  </si>
  <si>
    <t>単位：百万円
Unit：M JPY</t>
  </si>
  <si>
    <t>パフォーマンススポーツランニング Performance Running</t>
    <phoneticPr fontId="2"/>
  </si>
  <si>
    <t>カテゴリー利益
Category Profit</t>
    <rPh sb="5" eb="7">
      <t>リエキ</t>
    </rPh>
    <phoneticPr fontId="2"/>
  </si>
  <si>
    <t>カテゴリー利益率
Category Profit Margin</t>
    <rPh sb="5" eb="7">
      <t>リエキ</t>
    </rPh>
    <rPh sb="7" eb="8">
      <t>リツ</t>
    </rPh>
    <phoneticPr fontId="2"/>
  </si>
  <si>
    <t>コアパフォーマンススポーツ Core Performance Sports</t>
    <phoneticPr fontId="2"/>
  </si>
  <si>
    <t>アパレル・イクイップメント Apparrel and Equipment</t>
    <phoneticPr fontId="2"/>
  </si>
  <si>
    <t>スポーツスタイル SportStyle</t>
    <phoneticPr fontId="2"/>
  </si>
  <si>
    <t>オニツカタイガー Onitsuka Tiger</t>
    <phoneticPr fontId="2"/>
  </si>
  <si>
    <t>3.地域別業績</t>
    <rPh sb="2" eb="5">
      <t>チイキベツ</t>
    </rPh>
    <rPh sb="5" eb="7">
      <t>ギョウセキ</t>
    </rPh>
    <phoneticPr fontId="2"/>
  </si>
  <si>
    <t>Sales and Operating Income by Region</t>
    <phoneticPr fontId="2"/>
  </si>
  <si>
    <t>日本 Japan</t>
    <rPh sb="0" eb="2">
      <t>ニホン</t>
    </rPh>
    <phoneticPr fontId="2"/>
  </si>
  <si>
    <t>北米 North America</t>
    <rPh sb="0" eb="2">
      <t>ホクベイ</t>
    </rPh>
    <phoneticPr fontId="2"/>
  </si>
  <si>
    <t>欧州 EMEA</t>
    <rPh sb="0" eb="2">
      <t>オウシュウ</t>
    </rPh>
    <phoneticPr fontId="2"/>
  </si>
  <si>
    <t>中華圏　Greater China</t>
    <rPh sb="0" eb="3">
      <t>チュウカケン</t>
    </rPh>
    <phoneticPr fontId="2"/>
  </si>
  <si>
    <t>オセアニア Oceania</t>
    <phoneticPr fontId="2"/>
  </si>
  <si>
    <t>東南アジア・南アジア Southeast and South Asia</t>
    <rPh sb="0" eb="2">
      <t>トウナン</t>
    </rPh>
    <rPh sb="6" eb="7">
      <t>ミナミ</t>
    </rPh>
    <phoneticPr fontId="2"/>
  </si>
  <si>
    <t>その他 Others</t>
    <rPh sb="2" eb="3">
      <t>タ</t>
    </rPh>
    <phoneticPr fontId="2"/>
  </si>
  <si>
    <t>4. 連結業績推移</t>
    <rPh sb="3" eb="5">
      <t>レンケツ</t>
    </rPh>
    <rPh sb="5" eb="7">
      <t>ギョウセキ</t>
    </rPh>
    <rPh sb="7" eb="9">
      <t>スイイ</t>
    </rPh>
    <phoneticPr fontId="3"/>
  </si>
  <si>
    <t>Consolidated Results History</t>
    <phoneticPr fontId="2"/>
  </si>
  <si>
    <t>*1</t>
    <phoneticPr fontId="2"/>
  </si>
  <si>
    <t>*2</t>
    <phoneticPr fontId="2"/>
  </si>
  <si>
    <t>FY2014
(Mar)</t>
    <phoneticPr fontId="2"/>
  </si>
  <si>
    <t>FY2014</t>
    <phoneticPr fontId="2"/>
  </si>
  <si>
    <t>FY2015</t>
  </si>
  <si>
    <t>FY2016</t>
  </si>
  <si>
    <t>FY2017</t>
  </si>
  <si>
    <t>FY2018</t>
  </si>
  <si>
    <t>FY2019</t>
  </si>
  <si>
    <t>FY2020</t>
  </si>
  <si>
    <t>FY2021</t>
  </si>
  <si>
    <t>FY2022</t>
  </si>
  <si>
    <t>FY2023</t>
  </si>
  <si>
    <t>5.カテゴリー別業績推移</t>
    <phoneticPr fontId="2"/>
  </si>
  <si>
    <t>Category Results History</t>
    <phoneticPr fontId="2"/>
  </si>
  <si>
    <t>*3</t>
    <phoneticPr fontId="2"/>
  </si>
  <si>
    <t>-</t>
  </si>
  <si>
    <t>Deficit</t>
    <phoneticPr fontId="3"/>
  </si>
  <si>
    <t>*1 2014年12月期は決算期変更の経過期間となることから株式会社アシックスおよび国内連結子会社は 2014年4月～12月の9ヶ月間、海外連結子会社は 2014年1月～12月の 12ヶ月間を連結対象期間としております。</t>
    <phoneticPr fontId="3"/>
  </si>
  <si>
    <t>*2 2019年12月期より「日本地域」、「北米地域」、「欧州地域」（中近東・アフリカを含む）、「中華圏地域」、「オセアニア地域」、「東南・南アジア地域」、「その他地域」として再編しました。</t>
    <phoneticPr fontId="3"/>
  </si>
  <si>
    <t>これに伴い、「米州地域」に含めておりました南米子会社などを「その他地域」に移管しました。なお、2018年12月期のセグメント情報については、変更後の区分方法により作成したものを記載しております。</t>
    <phoneticPr fontId="2"/>
  </si>
  <si>
    <t xml:space="preserve">*1 Because the fiscal year ending December 31, 2014 is a transitional period for the change in the fiscal year end, the domestic group companies cover nine months from April 1 to December 31, and overseas group companies cover twelve months from January 1 to December 31. </t>
    <phoneticPr fontId="2"/>
  </si>
  <si>
    <t>*2 The Group’s reportable segments were reclassified from FY2019 into “Japanese region,” “North American region,” “European region” (including the Middle East and Africa), “Greater China region,” “Oceanian region,” “Southeast and South Asian region,” and “Other regions.” In line with this change, subsidiaries in South America, which previously fell under the “American region,” have been transferred to “Other regions.” Segment information for FY2018 presented has been prepared based on the new classification.</t>
    <phoneticPr fontId="2"/>
  </si>
  <si>
    <t>6.地域別業績推移</t>
    <rPh sb="2" eb="4">
      <t>チイキ</t>
    </rPh>
    <phoneticPr fontId="2"/>
  </si>
  <si>
    <t>Region Results History</t>
    <phoneticPr fontId="2"/>
  </si>
  <si>
    <t>FY2013</t>
    <phoneticPr fontId="2"/>
  </si>
  <si>
    <t>日本 Japan</t>
    <phoneticPr fontId="2"/>
  </si>
  <si>
    <t>北米 North America</t>
    <phoneticPr fontId="2"/>
  </si>
  <si>
    <t>-</t>
    <phoneticPr fontId="3"/>
  </si>
  <si>
    <t>欧州 EMEA</t>
    <phoneticPr fontId="2"/>
  </si>
  <si>
    <t>中華圏 Greater China</t>
    <phoneticPr fontId="2"/>
  </si>
  <si>
    <t>東南アジア・南アジア Southeast and South Asia</t>
    <phoneticPr fontId="2"/>
  </si>
  <si>
    <t>その他 Others</t>
    <phoneticPr fontId="2"/>
  </si>
  <si>
    <t>*3 2018年12月期並びに2019年12月期はカテゴリ外コストを含む営業利益と営業利益率としております。</t>
    <phoneticPr fontId="2"/>
  </si>
  <si>
    <t>*3 Instead of category profit and category profit margin, operating income and operating income margin are listed for FY18 and FY19.</t>
    <phoneticPr fontId="2"/>
  </si>
  <si>
    <t>7.主な指標等</t>
    <rPh sb="2" eb="3">
      <t>オモ</t>
    </rPh>
    <rPh sb="4" eb="7">
      <t>シヒョウトウ</t>
    </rPh>
    <phoneticPr fontId="3"/>
  </si>
  <si>
    <t>Other Information</t>
  </si>
  <si>
    <t>単位：百万円
Unit:M JPY</t>
    <phoneticPr fontId="2"/>
  </si>
  <si>
    <t>FY2014
（Mar)</t>
    <phoneticPr fontId="2"/>
  </si>
  <si>
    <t>財務指標 Financial Index</t>
    <phoneticPr fontId="2"/>
  </si>
  <si>
    <t>ROA(総資産当期純利益率)
Return On Assets</t>
    <phoneticPr fontId="2"/>
  </si>
  <si>
    <t>その他の指標 Other Index</t>
    <phoneticPr fontId="2"/>
  </si>
  <si>
    <t>1株当たり当期純利益
Net Income Per Share</t>
    <phoneticPr fontId="2"/>
  </si>
  <si>
    <t>※</t>
    <phoneticPr fontId="2"/>
  </si>
  <si>
    <t>潜在株式調整後1株当たり当期純利益
Diluted Net Income per Share</t>
    <phoneticPr fontId="2"/>
  </si>
  <si>
    <t>1株当たり純資産
Net Assets per Share</t>
    <phoneticPr fontId="2"/>
  </si>
  <si>
    <t>ROE(自己資本当期純利益率)
Return On Equity</t>
    <phoneticPr fontId="2"/>
  </si>
  <si>
    <t>自己資本比率
Shareholders' Equity Ratio</t>
    <phoneticPr fontId="2"/>
  </si>
  <si>
    <t>株価収益率
Price-Earnings Ratio</t>
    <phoneticPr fontId="2"/>
  </si>
  <si>
    <t>23.9倍</t>
    <rPh sb="4" eb="5">
      <t>バイ</t>
    </rPh>
    <phoneticPr fontId="3"/>
  </si>
  <si>
    <t>24.7倍</t>
    <rPh sb="4" eb="5">
      <t>バイ</t>
    </rPh>
    <phoneticPr fontId="3"/>
  </si>
  <si>
    <t>46.8倍</t>
    <rPh sb="4" eb="5">
      <t>バイ</t>
    </rPh>
    <phoneticPr fontId="3"/>
  </si>
  <si>
    <t>28.5倍</t>
    <rPh sb="4" eb="5">
      <t>バイ</t>
    </rPh>
    <phoneticPr fontId="3"/>
  </si>
  <si>
    <t>26.3倍</t>
    <rPh sb="4" eb="5">
      <t>バイ</t>
    </rPh>
    <phoneticPr fontId="3"/>
  </si>
  <si>
    <t>47.9倍</t>
    <rPh sb="4" eb="5">
      <t>バイ</t>
    </rPh>
    <phoneticPr fontId="3"/>
  </si>
  <si>
    <t>49.6倍</t>
    <rPh sb="4" eb="5">
      <t>バイ</t>
    </rPh>
    <phoneticPr fontId="3"/>
  </si>
  <si>
    <t>26.8倍</t>
    <rPh sb="4" eb="5">
      <t>バイ</t>
    </rPh>
    <phoneticPr fontId="3"/>
  </si>
  <si>
    <t>22.9倍</t>
    <rPh sb="4" eb="5">
      <t>バイ</t>
    </rPh>
    <phoneticPr fontId="2"/>
  </si>
  <si>
    <t>35.2倍</t>
    <rPh sb="4" eb="5">
      <t>バイ</t>
    </rPh>
    <phoneticPr fontId="2"/>
  </si>
  <si>
    <t>配当の状況 Dividends</t>
    <phoneticPr fontId="2"/>
  </si>
  <si>
    <t>年間配当金
Cash Dividend Per Share（Annual）</t>
    <phoneticPr fontId="2"/>
  </si>
  <si>
    <t>配当金総額（合計）
Total Dividend Amount（Annual）</t>
    <phoneticPr fontId="2"/>
  </si>
  <si>
    <t>配当性向（連結）
Dividend Payout Ratio（Consolidated）</t>
    <phoneticPr fontId="2"/>
  </si>
  <si>
    <t>純資産配当率（連結）
Ratio of Dividends to Net Assets(Consolidated)</t>
    <phoneticPr fontId="2"/>
  </si>
  <si>
    <t>その他 Others</t>
    <rPh sb="2" eb="3">
      <t>タ</t>
    </rPh>
    <phoneticPr fontId="3"/>
  </si>
  <si>
    <t>連結子会社数
Consolidated Number of Subsidiaries and Affiliates</t>
    <phoneticPr fontId="2"/>
  </si>
  <si>
    <t>連結従業員数
Consolidaterd Number of Employees</t>
    <phoneticPr fontId="2"/>
  </si>
  <si>
    <t>連結売上高DTC比率
Consolidated DTC Sales Ratio</t>
    <phoneticPr fontId="2"/>
  </si>
  <si>
    <t>為替レート
FX Rate</t>
    <rPh sb="0" eb="2">
      <t>カワセ</t>
    </rPh>
    <phoneticPr fontId="2"/>
  </si>
  <si>
    <t>USD</t>
    <phoneticPr fontId="2"/>
  </si>
  <si>
    <t>EUR</t>
    <phoneticPr fontId="2"/>
  </si>
  <si>
    <t>RMB</t>
    <phoneticPr fontId="2"/>
  </si>
  <si>
    <t>※分割前換算（Conversion before the stock split）</t>
    <rPh sb="1" eb="6">
      <t>ブンカツマエカンザン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</si>
</sst>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quot;△ &quot;#,##0"/>
    <numFmt numFmtId="177" formatCode="0.0%"/>
    <numFmt numFmtId="178" formatCode="#,##0.0&quot;%&quot;"/>
    <numFmt numFmtId="179" formatCode="#,##0_ "/>
    <numFmt numFmtId="180" formatCode="0.0"/>
    <numFmt numFmtId="181" formatCode="&quot;¥&quot;#,##0.00_);[Red]\(&quot;¥&quot;#,##0.00\)"/>
  </numFmts>
  <fonts count="9"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6"/>
      <name val="游ゴシック"/>
      <family val="2"/>
      <charset val="128"/>
      <scheme val="minor"/>
    </font>
    <font>
      <sz val="11"/>
      <color rgb="FF424242"/>
      <name val="BIZ UDPゴシック"/>
      <family val="3"/>
      <charset val="128"/>
    </font>
    <font>
      <sz val="11"/>
      <color rgb="FF424242"/>
      <name val="游ゴシック"/>
      <family val="2"/>
      <scheme val="minor"/>
    </font>
    <font>
      <sz val="10"/>
      <color rgb="FF424242"/>
      <name val="BIZ UDPゴシック"/>
      <family val="3"/>
      <charset val="128"/>
    </font>
    <font>
      <sz val="8"/>
      <color rgb="FF424242"/>
      <name val="BIZ UDPゴシック"/>
      <family val="3"/>
      <charset val="128"/>
    </font>
    <font>
      <sz val="9"/>
      <color rgb="FF424242"/>
      <name val="BIZ UDPゴシック"/>
      <family val="3"/>
      <charset val="128"/>
    </font>
  </fonts>
  <fills count="5">
    <fill>
      <patternFill patternType="none"/>
    </fill>
    <fill>
      <patternFill patternType="gray125"/>
    </fill>
    <fill>
      <patternFill patternType="solid">
        <fgColor theme="3" tint="0.79998168889431442"/>
        <bgColor indexed="64"/>
      </patternFill>
    </fill>
    <fill>
      <patternFill patternType="solid">
        <fgColor theme="9" tint="0.79998168889431442"/>
        <bgColor indexed="64"/>
      </patternFill>
    </fill>
    <fill>
      <patternFill patternType="solid">
        <fgColor theme="0"/>
        <bgColor indexed="64"/>
      </patternFill>
    </fill>
  </fills>
  <borders count="66">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thin">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medium">
        <color theme="0" tint="-0.499984740745262"/>
      </right>
      <top style="medium">
        <color theme="0" tint="-0.499984740745262"/>
      </top>
      <bottom style="medium">
        <color theme="0" tint="-0.499984740745262"/>
      </bottom>
      <diagonal/>
    </border>
    <border>
      <left/>
      <right style="thin">
        <color theme="0" tint="-0.499984740745262"/>
      </right>
      <top style="medium">
        <color theme="0" tint="-0.499984740745262"/>
      </top>
      <bottom style="medium">
        <color theme="0" tint="-0.499984740745262"/>
      </bottom>
      <diagonal/>
    </border>
    <border>
      <left/>
      <right style="thin">
        <color theme="0" tint="-0.499984740745262"/>
      </right>
      <top style="medium">
        <color theme="0" tint="-0.499984740745262"/>
      </top>
      <bottom style="thin">
        <color theme="0" tint="-0.499984740745262"/>
      </bottom>
      <diagonal/>
    </border>
    <border>
      <left/>
      <right style="thin">
        <color theme="0" tint="-0.499984740745262"/>
      </right>
      <top style="thin">
        <color theme="0" tint="-0.499984740745262"/>
      </top>
      <bottom style="medium">
        <color theme="0" tint="-0.499984740745262"/>
      </bottom>
      <diagonal/>
    </border>
    <border>
      <left style="medium">
        <color theme="0" tint="-0.499984740745262"/>
      </left>
      <right/>
      <top style="medium">
        <color theme="0" tint="-0.499984740745262"/>
      </top>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style="medium">
        <color theme="0" tint="-0.499984740745262"/>
      </left>
      <right/>
      <top style="medium">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medium">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medium">
        <color rgb="FF808080"/>
      </right>
      <top style="thin">
        <color theme="0" tint="-0.499984740745262"/>
      </top>
      <bottom style="thin">
        <color theme="0" tint="-0.499984740745262"/>
      </bottom>
      <diagonal/>
    </border>
    <border>
      <left style="thin">
        <color theme="0" tint="-0.499984740745262"/>
      </left>
      <right style="medium">
        <color rgb="FF808080"/>
      </right>
      <top style="thin">
        <color theme="0" tint="-0.499984740745262"/>
      </top>
      <bottom style="medium">
        <color rgb="FF808080"/>
      </bottom>
      <diagonal/>
    </border>
    <border>
      <left style="thin">
        <color theme="0" tint="-0.499984740745262"/>
      </left>
      <right style="medium">
        <color rgb="FF808080"/>
      </right>
      <top style="thin">
        <color theme="0" tint="-0.499984740745262"/>
      </top>
      <bottom/>
      <diagonal/>
    </border>
    <border>
      <left style="medium">
        <color theme="0" tint="-0.499984740745262"/>
      </left>
      <right style="thin">
        <color theme="0" tint="-0.499984740745262"/>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bottom style="thin">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top/>
      <bottom/>
      <diagonal/>
    </border>
    <border>
      <left style="medium">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style="medium">
        <color theme="0" tint="-0.499984740745262"/>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thin">
        <color theme="0" tint="-0.499984740745262"/>
      </left>
      <right style="medium">
        <color rgb="FF808080"/>
      </right>
      <top style="medium">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diagonal/>
    </border>
    <border>
      <left style="medium">
        <color theme="0" tint="-0.499984740745262"/>
      </left>
      <right style="thin">
        <color theme="0" tint="-0.499984740745262"/>
      </right>
      <top/>
      <bottom style="medium">
        <color theme="0" tint="-0.499984740745262"/>
      </bottom>
      <diagonal/>
    </border>
    <border>
      <left/>
      <right/>
      <top/>
      <bottom style="medium">
        <color theme="0" tint="-0.499984740745262"/>
      </bottom>
      <diagonal/>
    </border>
    <border>
      <left style="medium">
        <color theme="0" tint="-0.499984740745262"/>
      </left>
      <right style="thin">
        <color theme="0" tint="-0.499984740745262"/>
      </right>
      <top style="medium">
        <color theme="0" tint="-0.499984740745262"/>
      </top>
      <bottom/>
      <diagonal/>
    </border>
    <border>
      <left style="medium">
        <color theme="0" tint="-0.499984740745262"/>
      </left>
      <right style="medium">
        <color theme="0" tint="-0.499984740745262"/>
      </right>
      <top/>
      <bottom/>
      <diagonal/>
    </border>
    <border>
      <left/>
      <right style="medium">
        <color theme="0" tint="-0.499984740745262"/>
      </right>
      <top/>
      <bottom style="medium">
        <color theme="0" tint="-0.499984740745262"/>
      </bottom>
      <diagonal/>
    </border>
    <border>
      <left style="thin">
        <color theme="0" tint="-0.499984740745262"/>
      </left>
      <right/>
      <top style="medium">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top style="medium">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right style="thin">
        <color theme="0" tint="-0.499984740745262"/>
      </right>
      <top/>
      <bottom style="medium">
        <color theme="0" tint="-0.499984740745262"/>
      </bottom>
      <diagonal/>
    </border>
    <border>
      <left style="thin">
        <color theme="0" tint="-0.499984740745262"/>
      </left>
      <right style="thin">
        <color theme="0" tint="-0.499984740745262"/>
      </right>
      <top/>
      <bottom/>
      <diagonal/>
    </border>
    <border>
      <left/>
      <right style="medium">
        <color theme="0" tint="-0.499984740745262"/>
      </right>
      <top/>
      <bottom/>
      <diagonal/>
    </border>
    <border>
      <left style="thin">
        <color theme="0" tint="-0.499984740745262"/>
      </left>
      <right style="medium">
        <color theme="0" tint="-0.499984740745262"/>
      </right>
      <top/>
      <bottom/>
      <diagonal/>
    </border>
    <border>
      <left/>
      <right style="thin">
        <color theme="0" tint="-0.499984740745262"/>
      </right>
      <top/>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64">
    <xf numFmtId="0" fontId="0" fillId="0" borderId="0" xfId="0"/>
    <xf numFmtId="0" fontId="0" fillId="0" borderId="0" xfId="0" applyAlignment="1">
      <alignment vertical="center"/>
    </xf>
    <xf numFmtId="3" fontId="4" fillId="0" borderId="1" xfId="0" applyNumberFormat="1" applyFont="1" applyBorder="1" applyAlignment="1">
      <alignment horizontal="right" vertical="center"/>
    </xf>
    <xf numFmtId="178" fontId="4" fillId="0" borderId="1" xfId="0" applyNumberFormat="1" applyFont="1" applyBorder="1" applyAlignment="1">
      <alignment vertical="center"/>
    </xf>
    <xf numFmtId="49" fontId="4" fillId="0" borderId="0" xfId="0" applyNumberFormat="1" applyFont="1" applyAlignment="1">
      <alignment horizontal="left" vertical="center"/>
    </xf>
    <xf numFmtId="0" fontId="4" fillId="0" borderId="0" xfId="0" applyFont="1"/>
    <xf numFmtId="0" fontId="4" fillId="0" borderId="0" xfId="0" applyFont="1" applyAlignment="1">
      <alignment vertical="center"/>
    </xf>
    <xf numFmtId="0" fontId="5" fillId="0" borderId="0" xfId="0" applyFont="1"/>
    <xf numFmtId="0" fontId="4" fillId="2" borderId="23"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0" borderId="41" xfId="0" applyFont="1" applyBorder="1" applyAlignment="1">
      <alignment horizontal="right" vertical="center" wrapText="1"/>
    </xf>
    <xf numFmtId="38" fontId="4" fillId="0" borderId="5" xfId="1" applyFont="1" applyFill="1" applyBorder="1" applyAlignment="1">
      <alignment horizontal="right" vertical="center"/>
    </xf>
    <xf numFmtId="3" fontId="4" fillId="0" borderId="5" xfId="1" applyNumberFormat="1" applyFont="1" applyFill="1" applyBorder="1" applyAlignment="1">
      <alignment horizontal="right" vertical="center"/>
    </xf>
    <xf numFmtId="38" fontId="4" fillId="0" borderId="5" xfId="0" applyNumberFormat="1" applyFont="1" applyBorder="1" applyAlignment="1">
      <alignment horizontal="right" vertical="center"/>
    </xf>
    <xf numFmtId="38" fontId="4" fillId="0" borderId="18" xfId="1" applyFont="1" applyFill="1" applyBorder="1" applyAlignment="1">
      <alignment horizontal="right" vertical="center"/>
    </xf>
    <xf numFmtId="0" fontId="4" fillId="0" borderId="37" xfId="0" applyFont="1" applyBorder="1" applyAlignment="1">
      <alignment horizontal="right" vertical="center" wrapText="1"/>
    </xf>
    <xf numFmtId="37" fontId="4" fillId="0" borderId="1" xfId="1" applyNumberFormat="1" applyFont="1" applyFill="1" applyBorder="1" applyAlignment="1">
      <alignment horizontal="right" vertical="center"/>
    </xf>
    <xf numFmtId="38" fontId="4" fillId="0" borderId="1" xfId="1" applyFont="1" applyFill="1" applyBorder="1" applyAlignment="1">
      <alignment horizontal="right" vertical="center"/>
    </xf>
    <xf numFmtId="3" fontId="4" fillId="0" borderId="1" xfId="1" applyNumberFormat="1" applyFont="1" applyFill="1" applyBorder="1" applyAlignment="1">
      <alignment horizontal="right" vertical="center"/>
    </xf>
    <xf numFmtId="38" fontId="4" fillId="0" borderId="1" xfId="0" applyNumberFormat="1" applyFont="1" applyBorder="1" applyAlignment="1">
      <alignment horizontal="right" vertical="center"/>
    </xf>
    <xf numFmtId="38" fontId="4" fillId="0" borderId="10" xfId="1" applyFont="1" applyFill="1" applyBorder="1" applyAlignment="1">
      <alignment horizontal="right" vertical="center"/>
    </xf>
    <xf numFmtId="0" fontId="4" fillId="0" borderId="38" xfId="0" applyFont="1" applyBorder="1" applyAlignment="1">
      <alignment horizontal="right" vertical="center" wrapText="1"/>
    </xf>
    <xf numFmtId="177" fontId="4" fillId="0" borderId="15" xfId="2" applyNumberFormat="1" applyFont="1" applyFill="1" applyBorder="1" applyAlignment="1">
      <alignment horizontal="right" vertical="center"/>
    </xf>
    <xf numFmtId="177" fontId="4" fillId="0" borderId="16" xfId="2" applyNumberFormat="1" applyFont="1" applyFill="1" applyBorder="1" applyAlignment="1">
      <alignment horizontal="right" vertical="center"/>
    </xf>
    <xf numFmtId="0" fontId="4" fillId="0" borderId="35" xfId="0" applyFont="1" applyBorder="1" applyAlignment="1">
      <alignment horizontal="right" vertical="center" wrapText="1"/>
    </xf>
    <xf numFmtId="38" fontId="4" fillId="0" borderId="7" xfId="1" applyFont="1" applyFill="1" applyBorder="1" applyAlignment="1">
      <alignment horizontal="right" vertical="center"/>
    </xf>
    <xf numFmtId="3" fontId="4" fillId="0" borderId="7" xfId="1" applyNumberFormat="1" applyFont="1" applyFill="1" applyBorder="1" applyAlignment="1">
      <alignment horizontal="right" vertical="center"/>
    </xf>
    <xf numFmtId="177" fontId="4" fillId="0" borderId="12" xfId="2" applyNumberFormat="1" applyFont="1" applyFill="1" applyBorder="1" applyAlignment="1">
      <alignment horizontal="right" vertical="center"/>
    </xf>
    <xf numFmtId="177" fontId="4" fillId="0" borderId="13" xfId="2" applyNumberFormat="1" applyFont="1" applyFill="1" applyBorder="1" applyAlignment="1">
      <alignment horizontal="right" vertical="center"/>
    </xf>
    <xf numFmtId="49" fontId="4" fillId="0" borderId="0" xfId="0" applyNumberFormat="1" applyFont="1" applyAlignment="1">
      <alignment vertical="center" wrapText="1"/>
    </xf>
    <xf numFmtId="0" fontId="4" fillId="2" borderId="35" xfId="0" applyFont="1" applyFill="1" applyBorder="1" applyAlignment="1">
      <alignment vertical="center" wrapText="1"/>
    </xf>
    <xf numFmtId="0" fontId="4" fillId="2" borderId="44" xfId="0" applyFont="1" applyFill="1" applyBorder="1" applyAlignment="1">
      <alignment horizontal="center" vertical="center" wrapText="1"/>
    </xf>
    <xf numFmtId="0" fontId="4" fillId="2" borderId="45" xfId="0" applyFont="1" applyFill="1" applyBorder="1" applyAlignment="1">
      <alignment horizontal="center" vertical="center" wrapText="1"/>
    </xf>
    <xf numFmtId="177" fontId="4" fillId="0" borderId="3" xfId="2" applyNumberFormat="1" applyFont="1" applyFill="1" applyBorder="1" applyAlignment="1">
      <alignment horizontal="right" vertical="center"/>
    </xf>
    <xf numFmtId="177" fontId="4" fillId="0" borderId="15" xfId="2" applyNumberFormat="1" applyFont="1" applyFill="1" applyBorder="1" applyAlignment="1">
      <alignment vertical="center"/>
    </xf>
    <xf numFmtId="0" fontId="4" fillId="0" borderId="41" xfId="0" applyFont="1" applyBorder="1" applyAlignment="1">
      <alignment vertical="center" wrapText="1"/>
    </xf>
    <xf numFmtId="0" fontId="4" fillId="0" borderId="37" xfId="0" applyFont="1" applyBorder="1" applyAlignment="1">
      <alignment vertical="center" wrapText="1"/>
    </xf>
    <xf numFmtId="1" fontId="4" fillId="0" borderId="2" xfId="0" applyNumberFormat="1" applyFont="1" applyBorder="1" applyAlignment="1">
      <alignment horizontal="right" vertical="center"/>
    </xf>
    <xf numFmtId="1" fontId="4" fillId="0" borderId="1" xfId="0" applyNumberFormat="1" applyFont="1" applyBorder="1" applyAlignment="1">
      <alignment horizontal="right" vertical="center"/>
    </xf>
    <xf numFmtId="1" fontId="4" fillId="0" borderId="1" xfId="0" applyNumberFormat="1" applyFont="1" applyBorder="1" applyAlignment="1">
      <alignment horizontal="center" vertical="center"/>
    </xf>
    <xf numFmtId="38" fontId="4" fillId="0" borderId="2" xfId="1" applyFont="1" applyBorder="1" applyAlignment="1">
      <alignment horizontal="right" vertical="center"/>
    </xf>
    <xf numFmtId="38" fontId="4" fillId="0" borderId="1" xfId="1" applyFont="1" applyBorder="1" applyAlignment="1">
      <alignment horizontal="right" vertical="center"/>
    </xf>
    <xf numFmtId="178" fontId="4" fillId="0" borderId="2" xfId="0" applyNumberFormat="1" applyFont="1" applyBorder="1" applyAlignment="1">
      <alignment vertical="center"/>
    </xf>
    <xf numFmtId="38" fontId="4" fillId="0" borderId="2" xfId="1" applyFont="1" applyFill="1" applyBorder="1" applyAlignment="1">
      <alignment vertical="center"/>
    </xf>
    <xf numFmtId="38" fontId="4" fillId="0" borderId="1" xfId="1" applyFont="1" applyFill="1" applyBorder="1" applyAlignment="1">
      <alignment vertical="center"/>
    </xf>
    <xf numFmtId="178" fontId="4" fillId="0" borderId="1" xfId="0" applyNumberFormat="1" applyFont="1" applyBorder="1" applyAlignment="1">
      <alignment horizontal="center" vertical="center"/>
    </xf>
    <xf numFmtId="178" fontId="4" fillId="0" borderId="1" xfId="0" applyNumberFormat="1" applyFont="1" applyBorder="1" applyAlignment="1">
      <alignment horizontal="right" vertical="center"/>
    </xf>
    <xf numFmtId="178" fontId="4" fillId="0" borderId="3" xfId="0" applyNumberFormat="1" applyFont="1" applyBorder="1" applyAlignment="1">
      <alignment vertical="center"/>
    </xf>
    <xf numFmtId="178" fontId="4" fillId="0" borderId="15" xfId="0" applyNumberFormat="1" applyFont="1" applyBorder="1" applyAlignment="1">
      <alignment vertical="center"/>
    </xf>
    <xf numFmtId="177" fontId="4" fillId="0" borderId="2" xfId="2" applyNumberFormat="1" applyFont="1" applyFill="1" applyBorder="1" applyAlignment="1">
      <alignment horizontal="right" vertical="center"/>
    </xf>
    <xf numFmtId="177" fontId="4" fillId="0" borderId="1" xfId="2" applyNumberFormat="1" applyFont="1" applyFill="1" applyBorder="1" applyAlignment="1">
      <alignment vertical="center"/>
    </xf>
    <xf numFmtId="0" fontId="4" fillId="0" borderId="38" xfId="0" applyFont="1" applyBorder="1" applyAlignment="1">
      <alignment vertical="center" wrapText="1"/>
    </xf>
    <xf numFmtId="177" fontId="4" fillId="0" borderId="12" xfId="2" applyNumberFormat="1" applyFont="1" applyFill="1" applyBorder="1" applyAlignment="1">
      <alignment vertical="center"/>
    </xf>
    <xf numFmtId="0" fontId="6" fillId="0" borderId="0" xfId="0" applyFont="1"/>
    <xf numFmtId="177" fontId="6" fillId="0" borderId="0" xfId="2" applyNumberFormat="1" applyFont="1" applyFill="1" applyBorder="1" applyAlignment="1">
      <alignment horizontal="right" vertical="center"/>
    </xf>
    <xf numFmtId="177" fontId="6" fillId="0" borderId="49" xfId="2" applyNumberFormat="1" applyFont="1" applyFill="1" applyBorder="1" applyAlignment="1">
      <alignment vertical="center"/>
    </xf>
    <xf numFmtId="177" fontId="6" fillId="0" borderId="0" xfId="2" applyNumberFormat="1" applyFont="1" applyFill="1" applyBorder="1" applyAlignment="1">
      <alignment vertical="center"/>
    </xf>
    <xf numFmtId="9" fontId="6" fillId="0" borderId="0" xfId="2" applyFont="1" applyFill="1" applyBorder="1" applyAlignment="1">
      <alignment vertical="center"/>
    </xf>
    <xf numFmtId="0" fontId="4" fillId="0" borderId="41" xfId="0" applyFont="1" applyBorder="1" applyAlignment="1">
      <alignment horizontal="center" vertical="center"/>
    </xf>
    <xf numFmtId="181" fontId="4" fillId="0" borderId="5" xfId="0" applyNumberFormat="1" applyFont="1" applyBorder="1" applyAlignment="1">
      <alignment horizontal="right" vertical="center"/>
    </xf>
    <xf numFmtId="181" fontId="4" fillId="0" borderId="18" xfId="0" applyNumberFormat="1" applyFont="1" applyBorder="1" applyAlignment="1">
      <alignment horizontal="right" vertical="center"/>
    </xf>
    <xf numFmtId="0" fontId="4" fillId="0" borderId="37" xfId="0" applyFont="1" applyBorder="1" applyAlignment="1">
      <alignment horizontal="center" vertical="center"/>
    </xf>
    <xf numFmtId="181" fontId="4" fillId="0" borderId="1" xfId="0" applyNumberFormat="1" applyFont="1" applyBorder="1" applyAlignment="1">
      <alignment horizontal="right" vertical="center"/>
    </xf>
    <xf numFmtId="181" fontId="4" fillId="0" borderId="10" xfId="0" applyNumberFormat="1" applyFont="1" applyBorder="1" applyAlignment="1">
      <alignment horizontal="right" vertical="center"/>
    </xf>
    <xf numFmtId="0" fontId="4" fillId="0" borderId="38" xfId="0" applyFont="1" applyBorder="1" applyAlignment="1">
      <alignment horizontal="center" vertical="center"/>
    </xf>
    <xf numFmtId="181" fontId="4" fillId="0" borderId="12" xfId="0" applyNumberFormat="1" applyFont="1" applyBorder="1" applyAlignment="1">
      <alignment horizontal="right" vertical="center"/>
    </xf>
    <xf numFmtId="181" fontId="4" fillId="0" borderId="13" xfId="0" applyNumberFormat="1" applyFont="1" applyBorder="1" applyAlignment="1">
      <alignment horizontal="right" vertical="center"/>
    </xf>
    <xf numFmtId="177" fontId="6" fillId="0" borderId="0" xfId="2" applyNumberFormat="1" applyFont="1" applyFill="1" applyBorder="1">
      <alignment vertical="center"/>
    </xf>
    <xf numFmtId="0" fontId="6" fillId="0" borderId="0" xfId="0" applyFont="1" applyAlignment="1">
      <alignment vertical="center"/>
    </xf>
    <xf numFmtId="49" fontId="4" fillId="0" borderId="0" xfId="0" applyNumberFormat="1" applyFont="1" applyAlignment="1">
      <alignment vertical="center"/>
    </xf>
    <xf numFmtId="49" fontId="4" fillId="0" borderId="0" xfId="0" applyNumberFormat="1" applyFont="1" applyAlignment="1">
      <alignment horizontal="right" vertical="center"/>
    </xf>
    <xf numFmtId="38" fontId="4" fillId="0" borderId="2" xfId="0" applyNumberFormat="1" applyFont="1" applyBorder="1" applyAlignment="1">
      <alignment vertical="center"/>
    </xf>
    <xf numFmtId="3" fontId="4" fillId="0" borderId="1" xfId="0" applyNumberFormat="1" applyFont="1" applyBorder="1" applyAlignment="1">
      <alignmen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38" fontId="4" fillId="0" borderId="1" xfId="0" applyNumberFormat="1" applyFont="1" applyBorder="1" applyAlignment="1">
      <alignment vertical="center"/>
    </xf>
    <xf numFmtId="0" fontId="4" fillId="0" borderId="35" xfId="0" applyFont="1" applyBorder="1" applyAlignment="1">
      <alignment vertical="center" wrapText="1"/>
    </xf>
    <xf numFmtId="0" fontId="4" fillId="0" borderId="22" xfId="0" applyFont="1" applyBorder="1" applyAlignment="1">
      <alignment horizontal="center" vertical="center"/>
    </xf>
    <xf numFmtId="0" fontId="4" fillId="0" borderId="7" xfId="0" applyFont="1" applyBorder="1" applyAlignment="1">
      <alignment horizontal="center" vertical="center"/>
    </xf>
    <xf numFmtId="38" fontId="4" fillId="0" borderId="7" xfId="0" applyNumberFormat="1" applyFont="1" applyBorder="1" applyAlignment="1">
      <alignment vertical="center"/>
    </xf>
    <xf numFmtId="0" fontId="4" fillId="0" borderId="23" xfId="0" applyFont="1" applyBorder="1" applyAlignment="1">
      <alignment horizontal="center" vertical="center"/>
    </xf>
    <xf numFmtId="0" fontId="4" fillId="0" borderId="12" xfId="0" applyFont="1" applyBorder="1" applyAlignment="1">
      <alignment horizontal="center" vertical="center"/>
    </xf>
    <xf numFmtId="177" fontId="4" fillId="0" borderId="12" xfId="2" applyNumberFormat="1" applyFont="1" applyFill="1" applyBorder="1">
      <alignment vertical="center"/>
    </xf>
    <xf numFmtId="0" fontId="4" fillId="2" borderId="35"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0" borderId="36" xfId="0" applyFont="1" applyBorder="1" applyAlignment="1">
      <alignment horizontal="left" vertical="center" wrapText="1"/>
    </xf>
    <xf numFmtId="176" fontId="4" fillId="0" borderId="5" xfId="0" applyNumberFormat="1" applyFont="1" applyBorder="1" applyAlignment="1">
      <alignment vertical="center"/>
    </xf>
    <xf numFmtId="3" fontId="4" fillId="0" borderId="18" xfId="0" applyNumberFormat="1" applyFont="1" applyBorder="1" applyAlignment="1">
      <alignment horizontal="right" vertical="center"/>
    </xf>
    <xf numFmtId="177" fontId="4" fillId="0" borderId="5" xfId="2" applyNumberFormat="1" applyFont="1" applyBorder="1" applyAlignment="1">
      <alignment vertical="center"/>
    </xf>
    <xf numFmtId="177" fontId="4" fillId="0" borderId="18" xfId="2" applyNumberFormat="1" applyFont="1" applyBorder="1" applyAlignment="1">
      <alignment horizontal="right" vertical="center"/>
    </xf>
    <xf numFmtId="0" fontId="4" fillId="0" borderId="37" xfId="0" applyFont="1" applyBorder="1" applyAlignment="1">
      <alignment horizontal="left" vertical="center" wrapText="1"/>
    </xf>
    <xf numFmtId="176" fontId="4" fillId="0" borderId="1" xfId="0" applyNumberFormat="1" applyFont="1" applyBorder="1" applyAlignment="1">
      <alignment vertical="center"/>
    </xf>
    <xf numFmtId="179" fontId="4" fillId="0" borderId="1" xfId="0" applyNumberFormat="1" applyFont="1" applyBorder="1" applyAlignment="1">
      <alignment vertical="center"/>
    </xf>
    <xf numFmtId="0" fontId="4" fillId="0" borderId="38" xfId="0" applyFont="1" applyBorder="1" applyAlignment="1">
      <alignment horizontal="left" vertical="center" wrapText="1"/>
    </xf>
    <xf numFmtId="177" fontId="4" fillId="0" borderId="12" xfId="0" applyNumberFormat="1" applyFont="1" applyBorder="1" applyAlignment="1">
      <alignment vertical="center"/>
    </xf>
    <xf numFmtId="177" fontId="4" fillId="0" borderId="13" xfId="0" applyNumberFormat="1" applyFont="1" applyBorder="1" applyAlignment="1">
      <alignment horizontal="right" vertical="center"/>
    </xf>
    <xf numFmtId="0" fontId="4" fillId="0" borderId="41" xfId="0" applyFont="1" applyBorder="1" applyAlignment="1">
      <alignment horizontal="left" vertical="center" wrapText="1"/>
    </xf>
    <xf numFmtId="3" fontId="4" fillId="0" borderId="7" xfId="0" applyNumberFormat="1" applyFont="1" applyBorder="1" applyAlignment="1">
      <alignment vertical="center"/>
    </xf>
    <xf numFmtId="0" fontId="4" fillId="0" borderId="1" xfId="0" applyFont="1" applyBorder="1" applyAlignment="1">
      <alignment vertical="center"/>
    </xf>
    <xf numFmtId="0" fontId="4" fillId="0" borderId="27" xfId="0" applyFont="1" applyBorder="1" applyAlignment="1">
      <alignment horizontal="left" vertical="center" wrapText="1"/>
    </xf>
    <xf numFmtId="0" fontId="4" fillId="0" borderId="6" xfId="0" applyFont="1" applyBorder="1" applyAlignment="1">
      <alignment horizontal="center" vertical="center"/>
    </xf>
    <xf numFmtId="0" fontId="4" fillId="0" borderId="29" xfId="0" applyFont="1" applyBorder="1" applyAlignment="1">
      <alignment horizontal="left" vertical="center" wrapText="1"/>
    </xf>
    <xf numFmtId="0" fontId="4" fillId="0" borderId="17" xfId="0" applyFont="1" applyBorder="1" applyAlignment="1">
      <alignment horizontal="center" vertical="center"/>
    </xf>
    <xf numFmtId="0" fontId="4" fillId="0" borderId="28" xfId="0" applyFont="1" applyBorder="1" applyAlignment="1">
      <alignment horizontal="left" vertical="center" wrapText="1"/>
    </xf>
    <xf numFmtId="0" fontId="4" fillId="0" borderId="48" xfId="0" applyFont="1" applyBorder="1" applyAlignment="1">
      <alignment horizontal="center" vertical="center"/>
    </xf>
    <xf numFmtId="0" fontId="4" fillId="0" borderId="30" xfId="0" applyFont="1" applyBorder="1" applyAlignment="1">
      <alignment horizontal="center" vertical="center"/>
    </xf>
    <xf numFmtId="0" fontId="4" fillId="0" borderId="0" xfId="0" applyFont="1" applyAlignment="1">
      <alignment horizontal="left" vertical="center"/>
    </xf>
    <xf numFmtId="0" fontId="5" fillId="0" borderId="0" xfId="0" applyFont="1" applyAlignment="1">
      <alignment vertical="center"/>
    </xf>
    <xf numFmtId="0" fontId="4" fillId="2" borderId="11" xfId="0" applyFont="1" applyFill="1" applyBorder="1" applyAlignment="1">
      <alignment horizontal="center" vertical="center"/>
    </xf>
    <xf numFmtId="38" fontId="4" fillId="0" borderId="17" xfId="1" applyFont="1" applyFill="1" applyBorder="1" applyAlignment="1">
      <alignment horizontal="right" vertical="center"/>
    </xf>
    <xf numFmtId="38" fontId="4" fillId="0" borderId="5" xfId="1" applyFont="1" applyBorder="1" applyAlignment="1">
      <alignment horizontal="right" vertical="center"/>
    </xf>
    <xf numFmtId="3" fontId="4" fillId="0" borderId="5" xfId="0" applyNumberFormat="1" applyFont="1" applyBorder="1" applyAlignment="1">
      <alignment horizontal="right" vertical="center"/>
    </xf>
    <xf numFmtId="177" fontId="4" fillId="0" borderId="17" xfId="2" applyNumberFormat="1" applyFont="1" applyFill="1" applyBorder="1" applyAlignment="1">
      <alignment horizontal="right" vertical="center"/>
    </xf>
    <xf numFmtId="177" fontId="4" fillId="0" borderId="5" xfId="2" applyNumberFormat="1" applyFont="1" applyFill="1" applyBorder="1" applyAlignment="1">
      <alignment horizontal="right" vertical="center"/>
    </xf>
    <xf numFmtId="177" fontId="4" fillId="0" borderId="5" xfId="2" applyNumberFormat="1" applyFont="1" applyBorder="1" applyAlignment="1">
      <alignment horizontal="right" vertical="center"/>
    </xf>
    <xf numFmtId="37" fontId="4" fillId="0" borderId="9" xfId="1" applyNumberFormat="1" applyFont="1" applyFill="1" applyBorder="1" applyAlignment="1">
      <alignment horizontal="right" vertical="center"/>
    </xf>
    <xf numFmtId="3" fontId="4" fillId="0" borderId="10" xfId="0" applyNumberFormat="1" applyFont="1" applyBorder="1" applyAlignment="1">
      <alignment horizontal="right" vertical="center"/>
    </xf>
    <xf numFmtId="177" fontId="4" fillId="0" borderId="9" xfId="2" applyNumberFormat="1" applyFont="1" applyFill="1" applyBorder="1" applyAlignment="1">
      <alignment horizontal="right" vertical="center"/>
    </xf>
    <xf numFmtId="177" fontId="4" fillId="0" borderId="1" xfId="2" applyNumberFormat="1" applyFont="1" applyFill="1" applyBorder="1" applyAlignment="1">
      <alignment horizontal="right" vertical="center"/>
    </xf>
    <xf numFmtId="177" fontId="4" fillId="0" borderId="1" xfId="2" applyNumberFormat="1" applyFont="1" applyBorder="1" applyAlignment="1">
      <alignment horizontal="right" vertical="center"/>
    </xf>
    <xf numFmtId="177" fontId="4" fillId="0" borderId="10" xfId="0" applyNumberFormat="1" applyFont="1" applyBorder="1" applyAlignment="1">
      <alignment horizontal="right" vertical="center"/>
    </xf>
    <xf numFmtId="37" fontId="4" fillId="0" borderId="11" xfId="1" applyNumberFormat="1" applyFont="1" applyFill="1" applyBorder="1" applyAlignment="1">
      <alignment horizontal="right" vertical="center"/>
    </xf>
    <xf numFmtId="38" fontId="4" fillId="0" borderId="12" xfId="1" applyFont="1" applyFill="1" applyBorder="1" applyAlignment="1">
      <alignment horizontal="right" vertical="center"/>
    </xf>
    <xf numFmtId="38" fontId="4" fillId="0" borderId="12" xfId="1" applyFont="1" applyBorder="1" applyAlignment="1">
      <alignment horizontal="right" vertical="center"/>
    </xf>
    <xf numFmtId="37" fontId="4" fillId="0" borderId="12" xfId="0" applyNumberFormat="1" applyFont="1" applyBorder="1" applyAlignment="1">
      <alignment horizontal="right" vertical="center"/>
    </xf>
    <xf numFmtId="3" fontId="4" fillId="0" borderId="12" xfId="1" applyNumberFormat="1" applyFont="1" applyFill="1" applyBorder="1" applyAlignment="1">
      <alignment horizontal="right" vertical="center"/>
    </xf>
    <xf numFmtId="3" fontId="4" fillId="0" borderId="12" xfId="0" applyNumberFormat="1" applyFont="1" applyBorder="1" applyAlignment="1">
      <alignment horizontal="right" vertical="center"/>
    </xf>
    <xf numFmtId="3" fontId="4" fillId="0" borderId="13" xfId="0" applyNumberFormat="1" applyFont="1" applyBorder="1" applyAlignment="1">
      <alignment horizontal="right" vertical="center"/>
    </xf>
    <xf numFmtId="0" fontId="4" fillId="0" borderId="17" xfId="0" applyFont="1" applyBorder="1" applyAlignment="1">
      <alignment horizontal="left" vertical="center" wrapText="1"/>
    </xf>
    <xf numFmtId="38" fontId="4" fillId="0" borderId="6" xfId="1" applyFont="1" applyFill="1" applyBorder="1" applyAlignment="1">
      <alignment vertical="center"/>
    </xf>
    <xf numFmtId="38" fontId="4" fillId="0" borderId="7" xfId="1" applyFont="1" applyFill="1" applyBorder="1" applyAlignment="1">
      <alignment vertical="center"/>
    </xf>
    <xf numFmtId="3" fontId="4" fillId="0" borderId="7" xfId="0" applyNumberFormat="1" applyFont="1" applyBorder="1" applyAlignment="1">
      <alignment horizontal="right" vertical="center"/>
    </xf>
    <xf numFmtId="3" fontId="4" fillId="0" borderId="8" xfId="0" applyNumberFormat="1" applyFont="1" applyBorder="1" applyAlignment="1">
      <alignment horizontal="right" vertical="center"/>
    </xf>
    <xf numFmtId="0" fontId="4" fillId="0" borderId="9" xfId="0" applyFont="1" applyBorder="1" applyAlignment="1">
      <alignment horizontal="left" vertical="center" wrapText="1"/>
    </xf>
    <xf numFmtId="37" fontId="4" fillId="0" borderId="9" xfId="1" applyNumberFormat="1" applyFont="1" applyFill="1" applyBorder="1" applyAlignment="1">
      <alignment vertical="center"/>
    </xf>
    <xf numFmtId="3" fontId="4" fillId="0" borderId="1" xfId="1" applyNumberFormat="1" applyFont="1" applyFill="1" applyBorder="1" applyAlignment="1">
      <alignment vertical="center"/>
    </xf>
    <xf numFmtId="0" fontId="4" fillId="0" borderId="14" xfId="0" applyFont="1" applyBorder="1" applyAlignment="1">
      <alignment horizontal="left" vertical="center" wrapText="1"/>
    </xf>
    <xf numFmtId="177" fontId="4" fillId="0" borderId="11" xfId="2" applyNumberFormat="1" applyFont="1" applyFill="1" applyBorder="1" applyAlignment="1">
      <alignment vertical="center"/>
    </xf>
    <xf numFmtId="38" fontId="4" fillId="0" borderId="6" xfId="0" applyNumberFormat="1" applyFont="1" applyBorder="1" applyAlignment="1">
      <alignment vertical="center"/>
    </xf>
    <xf numFmtId="3" fontId="4" fillId="0" borderId="46" xfId="0" applyNumberFormat="1" applyFont="1" applyBorder="1" applyAlignment="1">
      <alignment horizontal="right" vertical="center"/>
    </xf>
    <xf numFmtId="3" fontId="4" fillId="0" borderId="9" xfId="0" applyNumberFormat="1" applyFont="1" applyBorder="1" applyAlignment="1">
      <alignment vertical="center"/>
    </xf>
    <xf numFmtId="37" fontId="4" fillId="0" borderId="1" xfId="1" applyNumberFormat="1" applyFont="1" applyFill="1" applyBorder="1" applyAlignment="1">
      <alignment vertical="center"/>
    </xf>
    <xf numFmtId="3" fontId="4" fillId="0" borderId="31" xfId="0" applyNumberFormat="1" applyFont="1" applyBorder="1" applyAlignment="1">
      <alignment horizontal="right" vertical="center"/>
    </xf>
    <xf numFmtId="177" fontId="4" fillId="0" borderId="14" xfId="2" applyNumberFormat="1" applyFont="1" applyFill="1" applyBorder="1" applyAlignment="1">
      <alignment vertical="center"/>
    </xf>
    <xf numFmtId="177" fontId="4" fillId="0" borderId="33" xfId="0" applyNumberFormat="1" applyFont="1" applyBorder="1" applyAlignment="1">
      <alignment horizontal="right" vertical="center"/>
    </xf>
    <xf numFmtId="177" fontId="4" fillId="0" borderId="32" xfId="0" applyNumberFormat="1" applyFont="1" applyBorder="1" applyAlignment="1">
      <alignment horizontal="right" vertical="center"/>
    </xf>
    <xf numFmtId="0" fontId="4" fillId="0" borderId="43" xfId="0" applyFont="1" applyBorder="1" applyAlignment="1">
      <alignment horizontal="right" vertical="center" wrapText="1"/>
    </xf>
    <xf numFmtId="38" fontId="4" fillId="4" borderId="7" xfId="1" applyFont="1" applyFill="1" applyBorder="1" applyAlignment="1">
      <alignment horizontal="right" vertical="center"/>
    </xf>
    <xf numFmtId="37" fontId="4" fillId="4" borderId="1" xfId="1" applyNumberFormat="1" applyFont="1" applyFill="1" applyBorder="1" applyAlignment="1">
      <alignment horizontal="right" vertical="center"/>
    </xf>
    <xf numFmtId="177" fontId="4" fillId="4" borderId="12" xfId="2" applyNumberFormat="1" applyFont="1" applyFill="1" applyBorder="1" applyAlignment="1">
      <alignment vertical="center"/>
    </xf>
    <xf numFmtId="3" fontId="4" fillId="4" borderId="7" xfId="1" applyNumberFormat="1" applyFont="1" applyFill="1" applyBorder="1" applyAlignment="1">
      <alignment horizontal="right" vertical="center"/>
    </xf>
    <xf numFmtId="3" fontId="4" fillId="4" borderId="1" xfId="1" applyNumberFormat="1" applyFont="1" applyFill="1" applyBorder="1" applyAlignment="1">
      <alignment horizontal="right" vertical="center"/>
    </xf>
    <xf numFmtId="38" fontId="4" fillId="4" borderId="5" xfId="1" applyFont="1" applyFill="1" applyBorder="1" applyAlignment="1">
      <alignment horizontal="right" vertical="center"/>
    </xf>
    <xf numFmtId="177" fontId="4" fillId="4" borderId="15" xfId="2" applyNumberFormat="1" applyFont="1" applyFill="1" applyBorder="1" applyAlignment="1">
      <alignment horizontal="right" vertical="center"/>
    </xf>
    <xf numFmtId="38" fontId="4" fillId="4" borderId="5" xfId="0" applyNumberFormat="1" applyFont="1" applyFill="1" applyBorder="1" applyAlignment="1">
      <alignment horizontal="right" vertical="center"/>
    </xf>
    <xf numFmtId="3" fontId="4" fillId="4" borderId="1" xfId="0" applyNumberFormat="1" applyFont="1" applyFill="1" applyBorder="1" applyAlignment="1">
      <alignment horizontal="right" vertical="center"/>
    </xf>
    <xf numFmtId="177" fontId="4" fillId="4" borderId="12" xfId="2" applyNumberFormat="1" applyFont="1" applyFill="1" applyBorder="1" applyAlignment="1">
      <alignment horizontal="right" vertical="center"/>
    </xf>
    <xf numFmtId="181" fontId="4" fillId="4" borderId="5" xfId="0" applyNumberFormat="1" applyFont="1" applyFill="1" applyBorder="1" applyAlignment="1">
      <alignment horizontal="right" vertical="center"/>
    </xf>
    <xf numFmtId="181" fontId="4" fillId="4" borderId="1" xfId="0" applyNumberFormat="1" applyFont="1" applyFill="1" applyBorder="1" applyAlignment="1">
      <alignment horizontal="right" vertical="center"/>
    </xf>
    <xf numFmtId="181" fontId="4" fillId="4" borderId="12" xfId="0" applyNumberFormat="1" applyFont="1" applyFill="1" applyBorder="1" applyAlignment="1">
      <alignment horizontal="right" vertical="center"/>
    </xf>
    <xf numFmtId="38" fontId="4" fillId="0" borderId="4" xfId="1" applyFont="1" applyFill="1" applyBorder="1" applyAlignment="1">
      <alignment horizontal="right" vertical="center"/>
    </xf>
    <xf numFmtId="177" fontId="4" fillId="0" borderId="4" xfId="2" applyNumberFormat="1" applyFont="1" applyFill="1" applyBorder="1" applyAlignment="1">
      <alignment horizontal="right" vertical="center"/>
    </xf>
    <xf numFmtId="37" fontId="4" fillId="0" borderId="2" xfId="1" applyNumberFormat="1" applyFont="1" applyFill="1" applyBorder="1" applyAlignment="1">
      <alignment horizontal="right" vertical="center"/>
    </xf>
    <xf numFmtId="37" fontId="4" fillId="0" borderId="23" xfId="1" applyNumberFormat="1" applyFont="1" applyFill="1" applyBorder="1" applyAlignment="1">
      <alignment horizontal="right" vertical="center"/>
    </xf>
    <xf numFmtId="38" fontId="4" fillId="0" borderId="4" xfId="0" applyNumberFormat="1" applyFont="1" applyBorder="1" applyAlignment="1">
      <alignment horizontal="right" vertical="center"/>
    </xf>
    <xf numFmtId="0" fontId="4" fillId="0" borderId="36" xfId="0" applyFont="1" applyBorder="1" applyAlignment="1">
      <alignment horizontal="right" vertical="center" wrapText="1"/>
    </xf>
    <xf numFmtId="3" fontId="4" fillId="0" borderId="53" xfId="0" applyNumberFormat="1" applyFont="1" applyBorder="1" applyAlignment="1">
      <alignment horizontal="right" vertical="center"/>
    </xf>
    <xf numFmtId="3" fontId="4" fillId="0" borderId="54" xfId="0" applyNumberFormat="1" applyFont="1" applyBorder="1" applyAlignment="1">
      <alignment horizontal="right" vertical="center"/>
    </xf>
    <xf numFmtId="177" fontId="4" fillId="0" borderId="55" xfId="0" applyNumberFormat="1" applyFont="1" applyBorder="1" applyAlignment="1">
      <alignment horizontal="right" vertical="center"/>
    </xf>
    <xf numFmtId="177" fontId="4" fillId="0" borderId="12" xfId="0" applyNumberFormat="1" applyFont="1" applyBorder="1" applyAlignment="1">
      <alignment horizontal="right" vertical="center"/>
    </xf>
    <xf numFmtId="0" fontId="4" fillId="2" borderId="57" xfId="0" applyFont="1" applyFill="1" applyBorder="1" applyAlignment="1">
      <alignment horizontal="center" vertical="center" wrapText="1"/>
    </xf>
    <xf numFmtId="0" fontId="4" fillId="2" borderId="56" xfId="0" applyFont="1" applyFill="1" applyBorder="1" applyAlignment="1">
      <alignment horizontal="center" vertical="center" wrapText="1"/>
    </xf>
    <xf numFmtId="176" fontId="4" fillId="0" borderId="17" xfId="0" applyNumberFormat="1" applyFont="1" applyBorder="1" applyAlignment="1">
      <alignment vertical="center"/>
    </xf>
    <xf numFmtId="177" fontId="4" fillId="0" borderId="17" xfId="2" applyNumberFormat="1" applyFont="1" applyBorder="1" applyAlignment="1">
      <alignment vertical="center"/>
    </xf>
    <xf numFmtId="176" fontId="4" fillId="0" borderId="9" xfId="0" applyNumberFormat="1" applyFont="1" applyBorder="1" applyAlignment="1">
      <alignment vertical="center"/>
    </xf>
    <xf numFmtId="177" fontId="4" fillId="0" borderId="11" xfId="0" applyNumberFormat="1" applyFont="1" applyBorder="1" applyAlignment="1">
      <alignment vertical="center"/>
    </xf>
    <xf numFmtId="38" fontId="4" fillId="0" borderId="53" xfId="0" applyNumberFormat="1" applyFont="1" applyBorder="1" applyAlignment="1">
      <alignment vertical="center"/>
    </xf>
    <xf numFmtId="38" fontId="4" fillId="0" borderId="54" xfId="0" applyNumberFormat="1" applyFont="1" applyBorder="1" applyAlignment="1">
      <alignment vertical="center"/>
    </xf>
    <xf numFmtId="177" fontId="4" fillId="0" borderId="58" xfId="2" applyNumberFormat="1" applyFont="1" applyFill="1" applyBorder="1" applyAlignment="1">
      <alignment vertical="center"/>
    </xf>
    <xf numFmtId="0" fontId="4" fillId="0" borderId="59" xfId="0" applyFont="1" applyBorder="1" applyAlignment="1">
      <alignment horizontal="center" vertical="center"/>
    </xf>
    <xf numFmtId="0" fontId="4" fillId="0" borderId="47" xfId="0" applyFont="1" applyBorder="1" applyAlignment="1">
      <alignment horizontal="left" vertical="center" wrapText="1"/>
    </xf>
    <xf numFmtId="0" fontId="4" fillId="0" borderId="18" xfId="0" applyFont="1" applyBorder="1" applyAlignment="1">
      <alignment horizontal="right" vertical="center"/>
    </xf>
    <xf numFmtId="177" fontId="4" fillId="0" borderId="13" xfId="2" applyNumberFormat="1" applyFont="1" applyBorder="1" applyAlignment="1">
      <alignment horizontal="right" vertical="center"/>
    </xf>
    <xf numFmtId="38" fontId="4" fillId="0" borderId="8" xfId="1" applyFont="1" applyFill="1" applyBorder="1" applyAlignment="1">
      <alignment horizontal="right" vertical="center"/>
    </xf>
    <xf numFmtId="38" fontId="4" fillId="0" borderId="22" xfId="0" applyNumberFormat="1" applyFont="1" applyBorder="1" applyAlignment="1">
      <alignment vertical="center"/>
    </xf>
    <xf numFmtId="177" fontId="4" fillId="0" borderId="23" xfId="2" applyNumberFormat="1" applyFont="1" applyFill="1" applyBorder="1">
      <alignment vertical="center"/>
    </xf>
    <xf numFmtId="1" fontId="4" fillId="0" borderId="1" xfId="0" applyNumberFormat="1" applyFont="1" applyBorder="1" applyAlignment="1">
      <alignment vertical="center"/>
    </xf>
    <xf numFmtId="1" fontId="4" fillId="0" borderId="10" xfId="0" applyNumberFormat="1" applyFont="1" applyBorder="1" applyAlignment="1">
      <alignment horizontal="right" vertical="center"/>
    </xf>
    <xf numFmtId="0" fontId="4" fillId="2" borderId="50" xfId="0" applyFont="1" applyFill="1" applyBorder="1" applyAlignment="1">
      <alignment vertical="center" wrapText="1"/>
    </xf>
    <xf numFmtId="178" fontId="4" fillId="0" borderId="15" xfId="0" applyNumberFormat="1" applyFont="1" applyBorder="1" applyAlignment="1">
      <alignment horizontal="right" vertical="center"/>
    </xf>
    <xf numFmtId="178" fontId="4" fillId="0" borderId="15" xfId="0" applyNumberFormat="1" applyFont="1" applyBorder="1" applyAlignment="1">
      <alignment horizontal="center" vertical="center"/>
    </xf>
    <xf numFmtId="180" fontId="4" fillId="0" borderId="15" xfId="0" applyNumberFormat="1" applyFont="1" applyBorder="1" applyAlignment="1">
      <alignment horizontal="right" vertical="center"/>
    </xf>
    <xf numFmtId="177" fontId="4" fillId="0" borderId="60" xfId="2" applyNumberFormat="1" applyFont="1" applyFill="1" applyBorder="1" applyAlignment="1">
      <alignment vertical="center"/>
    </xf>
    <xf numFmtId="1" fontId="4" fillId="0" borderId="5" xfId="0" applyNumberFormat="1" applyFont="1" applyBorder="1" applyAlignment="1">
      <alignment horizontal="right" vertical="center" wrapText="1"/>
    </xf>
    <xf numFmtId="1" fontId="4" fillId="0" borderId="5" xfId="0" applyNumberFormat="1" applyFont="1" applyBorder="1" applyAlignment="1">
      <alignment vertical="center"/>
    </xf>
    <xf numFmtId="1" fontId="4" fillId="0" borderId="18" xfId="0" applyNumberFormat="1" applyFont="1" applyBorder="1" applyAlignment="1">
      <alignment horizontal="right" vertical="center"/>
    </xf>
    <xf numFmtId="180" fontId="4" fillId="0" borderId="5" xfId="0" applyNumberFormat="1" applyFont="1" applyBorder="1" applyAlignment="1">
      <alignment vertical="center"/>
    </xf>
    <xf numFmtId="0" fontId="4" fillId="0" borderId="5" xfId="0" applyFont="1" applyBorder="1" applyAlignment="1">
      <alignment vertical="center"/>
    </xf>
    <xf numFmtId="0" fontId="4" fillId="0" borderId="4" xfId="0" applyFont="1" applyBorder="1" applyAlignment="1">
      <alignment vertical="center"/>
    </xf>
    <xf numFmtId="177" fontId="4" fillId="0" borderId="23" xfId="2" applyNumberFormat="1" applyFont="1" applyFill="1" applyBorder="1" applyAlignment="1">
      <alignment horizontal="right" vertical="center"/>
    </xf>
    <xf numFmtId="180" fontId="4" fillId="0" borderId="4" xfId="0" applyNumberFormat="1" applyFont="1" applyBorder="1" applyAlignment="1">
      <alignment vertical="center"/>
    </xf>
    <xf numFmtId="1" fontId="4" fillId="0" borderId="4" xfId="0" applyNumberFormat="1" applyFont="1" applyBorder="1" applyAlignment="1">
      <alignment horizontal="right" vertical="center" wrapText="1"/>
    </xf>
    <xf numFmtId="178" fontId="4" fillId="0" borderId="3" xfId="0" applyNumberFormat="1" applyFont="1" applyBorder="1" applyAlignment="1">
      <alignment horizontal="right" vertical="center"/>
    </xf>
    <xf numFmtId="177" fontId="4" fillId="0" borderId="63" xfId="2" applyNumberFormat="1" applyFont="1" applyFill="1" applyBorder="1" applyAlignment="1">
      <alignment horizontal="right" vertical="center"/>
    </xf>
    <xf numFmtId="0" fontId="8" fillId="0" borderId="0" xfId="0" applyFont="1" applyAlignment="1">
      <alignment vertical="center"/>
    </xf>
    <xf numFmtId="41" fontId="4" fillId="0" borderId="10" xfId="0" applyNumberFormat="1" applyFont="1" applyBorder="1" applyAlignment="1">
      <alignment horizontal="right" vertical="center"/>
    </xf>
    <xf numFmtId="180" fontId="4" fillId="0" borderId="18" xfId="0" applyNumberFormat="1" applyFont="1" applyBorder="1" applyAlignment="1">
      <alignment horizontal="right" vertical="center"/>
    </xf>
    <xf numFmtId="177" fontId="4" fillId="0" borderId="10" xfId="2" applyNumberFormat="1" applyFont="1" applyFill="1" applyBorder="1" applyAlignment="1">
      <alignment horizontal="right" vertical="center"/>
    </xf>
    <xf numFmtId="1" fontId="4" fillId="0" borderId="18" xfId="0" applyNumberFormat="1" applyFont="1" applyFill="1" applyBorder="1" applyAlignment="1">
      <alignment horizontal="right" vertical="center"/>
    </xf>
    <xf numFmtId="1" fontId="4" fillId="0" borderId="10" xfId="0" applyNumberFormat="1" applyFont="1" applyFill="1" applyBorder="1" applyAlignment="1">
      <alignment horizontal="right" vertical="center"/>
    </xf>
    <xf numFmtId="1" fontId="4" fillId="0" borderId="16" xfId="0" applyNumberFormat="1" applyFont="1" applyFill="1" applyBorder="1" applyAlignment="1">
      <alignment horizontal="right" vertical="center"/>
    </xf>
    <xf numFmtId="177" fontId="4" fillId="0" borderId="62" xfId="2" applyNumberFormat="1" applyFont="1" applyFill="1" applyBorder="1" applyAlignment="1">
      <alignment horizontal="right" vertical="center"/>
    </xf>
    <xf numFmtId="3" fontId="4" fillId="0" borderId="18" xfId="0" applyNumberFormat="1" applyFont="1" applyFill="1" applyBorder="1" applyAlignment="1">
      <alignment horizontal="right" vertical="center"/>
    </xf>
    <xf numFmtId="177" fontId="4" fillId="0" borderId="18" xfId="2" applyNumberFormat="1" applyFont="1" applyFill="1" applyBorder="1" applyAlignment="1">
      <alignment horizontal="right" vertical="center"/>
    </xf>
    <xf numFmtId="3" fontId="4" fillId="0" borderId="10" xfId="0" applyNumberFormat="1" applyFont="1" applyFill="1" applyBorder="1" applyAlignment="1">
      <alignment horizontal="right" vertical="center"/>
    </xf>
    <xf numFmtId="177" fontId="4" fillId="0" borderId="10" xfId="0" applyNumberFormat="1" applyFont="1" applyFill="1" applyBorder="1" applyAlignment="1">
      <alignment horizontal="right" vertical="center"/>
    </xf>
    <xf numFmtId="3" fontId="4" fillId="0" borderId="13" xfId="0" applyNumberFormat="1" applyFont="1" applyFill="1" applyBorder="1" applyAlignment="1">
      <alignment horizontal="right" vertical="center"/>
    </xf>
    <xf numFmtId="0" fontId="4" fillId="0" borderId="0" xfId="0" applyFont="1" applyBorder="1" applyAlignment="1">
      <alignment vertical="center" wrapText="1"/>
    </xf>
    <xf numFmtId="177" fontId="4" fillId="0" borderId="0" xfId="2" applyNumberFormat="1" applyFont="1" applyFill="1" applyBorder="1" applyAlignment="1">
      <alignment horizontal="right" vertical="center"/>
    </xf>
    <xf numFmtId="177" fontId="4" fillId="0" borderId="0" xfId="2" applyNumberFormat="1" applyFont="1" applyFill="1" applyBorder="1" applyAlignment="1">
      <alignment vertical="center"/>
    </xf>
    <xf numFmtId="177" fontId="4" fillId="0" borderId="0" xfId="2" applyNumberFormat="1" applyFont="1" applyBorder="1" applyAlignment="1">
      <alignment horizontal="right" vertical="center"/>
    </xf>
    <xf numFmtId="0" fontId="4" fillId="2" borderId="41" xfId="0" applyFont="1" applyFill="1" applyBorder="1" applyAlignment="1">
      <alignment horizontal="center" vertical="center" wrapText="1"/>
    </xf>
    <xf numFmtId="0" fontId="4" fillId="2" borderId="38"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27" xfId="0" applyFont="1" applyFill="1" applyBorder="1" applyAlignment="1">
      <alignment horizontal="center" vertical="center"/>
    </xf>
    <xf numFmtId="0" fontId="4" fillId="2" borderId="64" xfId="0" applyFont="1" applyFill="1" applyBorder="1" applyAlignment="1">
      <alignment horizontal="center" vertical="center"/>
    </xf>
    <xf numFmtId="0" fontId="4" fillId="2" borderId="65" xfId="0" applyFont="1" applyFill="1" applyBorder="1" applyAlignment="1">
      <alignment horizontal="center" vertical="center"/>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3" borderId="25" xfId="0" applyFont="1" applyFill="1" applyBorder="1" applyAlignment="1">
      <alignment horizontal="left" vertical="center"/>
    </xf>
    <xf numFmtId="0" fontId="4" fillId="3" borderId="26" xfId="0" applyFont="1" applyFill="1" applyBorder="1" applyAlignment="1">
      <alignment horizontal="left" vertical="center"/>
    </xf>
    <xf numFmtId="0" fontId="4" fillId="3" borderId="39" xfId="0" applyFont="1" applyFill="1" applyBorder="1" applyAlignment="1">
      <alignment horizontal="left" vertical="center"/>
    </xf>
    <xf numFmtId="0" fontId="4" fillId="3" borderId="49" xfId="0" applyFont="1" applyFill="1" applyBorder="1" applyAlignment="1">
      <alignment horizontal="left" vertical="center"/>
    </xf>
    <xf numFmtId="0" fontId="4" fillId="3" borderId="52" xfId="0" applyFont="1" applyFill="1" applyBorder="1" applyAlignment="1">
      <alignment horizontal="left" vertical="center"/>
    </xf>
    <xf numFmtId="0" fontId="4" fillId="3" borderId="56" xfId="0" applyFont="1" applyFill="1" applyBorder="1" applyAlignment="1">
      <alignment horizontal="left" vertical="center" wrapText="1"/>
    </xf>
    <xf numFmtId="0" fontId="4" fillId="3" borderId="19" xfId="0" applyFont="1" applyFill="1" applyBorder="1" applyAlignment="1">
      <alignment horizontal="left" vertical="center" wrapText="1"/>
    </xf>
    <xf numFmtId="0" fontId="4" fillId="3" borderId="20" xfId="0" applyFont="1" applyFill="1" applyBorder="1" applyAlignment="1">
      <alignment horizontal="left" vertical="center" wrapText="1"/>
    </xf>
    <xf numFmtId="0" fontId="4" fillId="3" borderId="34" xfId="0" applyFont="1" applyFill="1" applyBorder="1" applyAlignment="1">
      <alignment horizontal="left" vertical="center" wrapText="1"/>
    </xf>
    <xf numFmtId="0" fontId="4" fillId="2" borderId="22" xfId="0" applyFont="1" applyFill="1" applyBorder="1" applyAlignment="1">
      <alignment horizontal="center" vertical="center"/>
    </xf>
    <xf numFmtId="0" fontId="4" fillId="3" borderId="51"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4" fillId="3" borderId="51" xfId="0" applyFont="1" applyFill="1" applyBorder="1" applyAlignment="1">
      <alignment horizontal="left" vertical="center"/>
    </xf>
    <xf numFmtId="0" fontId="4" fillId="3" borderId="21" xfId="0" applyFont="1" applyFill="1" applyBorder="1" applyAlignment="1">
      <alignment horizontal="left" vertical="center"/>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7" fillId="0" borderId="0" xfId="0" applyFont="1" applyAlignment="1">
      <alignment horizontal="left" vertical="center"/>
    </xf>
    <xf numFmtId="0" fontId="7" fillId="0" borderId="0" xfId="0" applyFont="1" applyAlignment="1">
      <alignment horizontal="left" vertical="center" wrapText="1"/>
    </xf>
    <xf numFmtId="0" fontId="4" fillId="3" borderId="24" xfId="0" applyFont="1" applyFill="1" applyBorder="1" applyAlignment="1">
      <alignment horizontal="left" vertical="center" wrapText="1"/>
    </xf>
    <xf numFmtId="0" fontId="4" fillId="3" borderId="0" xfId="0" applyFont="1" applyFill="1" applyAlignment="1">
      <alignment horizontal="left" vertical="center" wrapText="1"/>
    </xf>
    <xf numFmtId="0" fontId="4" fillId="3" borderId="61" xfId="0" applyFont="1" applyFill="1" applyBorder="1" applyAlignment="1">
      <alignment horizontal="left" vertical="center" wrapText="1"/>
    </xf>
    <xf numFmtId="0" fontId="4" fillId="3" borderId="40" xfId="0" applyFont="1" applyFill="1" applyBorder="1" applyAlignment="1">
      <alignment horizontal="left" vertical="center" wrapText="1"/>
    </xf>
    <xf numFmtId="0" fontId="4" fillId="3" borderId="60" xfId="0" applyFont="1" applyFill="1" applyBorder="1" applyAlignment="1">
      <alignment horizontal="left" vertical="center" wrapText="1"/>
    </xf>
    <xf numFmtId="0" fontId="4" fillId="3" borderId="62"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4" fillId="3" borderId="39" xfId="0" applyFont="1" applyFill="1" applyBorder="1" applyAlignment="1">
      <alignment horizontal="left" vertical="center" wrapText="1"/>
    </xf>
    <xf numFmtId="0" fontId="4" fillId="0" borderId="0" xfId="0" applyFont="1" applyBorder="1" applyAlignment="1">
      <alignment horizontal="lef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Medium9"/>
  <colors>
    <mruColors>
      <color rgb="FF4242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ユーザー定義 1">
      <a:dk1>
        <a:srgbClr val="001E61"/>
      </a:dk1>
      <a:lt1>
        <a:srgbClr val="FFFFFF"/>
      </a:lt1>
      <a:dk2>
        <a:srgbClr val="485BC7"/>
      </a:dk2>
      <a:lt2>
        <a:srgbClr val="A0DAB2"/>
      </a:lt2>
      <a:accent1>
        <a:srgbClr val="00B287"/>
      </a:accent1>
      <a:accent2>
        <a:srgbClr val="ECDF4B"/>
      </a:accent2>
      <a:accent3>
        <a:srgbClr val="DF4F37"/>
      </a:accent3>
      <a:accent4>
        <a:srgbClr val="FBC899"/>
      </a:accent4>
      <a:accent5>
        <a:srgbClr val="F0EB9C"/>
      </a:accent5>
      <a:accent6>
        <a:srgbClr val="B6B8DA"/>
      </a:accent6>
      <a:hlink>
        <a:srgbClr val="485BC7"/>
      </a:hlink>
      <a:folHlink>
        <a:srgbClr val="B6B8DB"/>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view="pageBreakPreview" zoomScale="60" zoomScaleNormal="60" workbookViewId="0">
      <selection activeCell="O9" sqref="O9"/>
    </sheetView>
  </sheetViews>
  <sheetFormatPr defaultRowHeight="18.75" customHeight="1" x14ac:dyDescent="0.55000000000000004"/>
  <cols>
    <col min="1" max="1" width="31.08203125" customWidth="1"/>
    <col min="2" max="13" width="10.58203125" customWidth="1"/>
    <col min="14" max="14" width="10.58203125" style="1" customWidth="1"/>
    <col min="15" max="16" width="10.58203125" customWidth="1"/>
  </cols>
  <sheetData>
    <row r="1" spans="1:15" ht="20.149999999999999" customHeight="1" x14ac:dyDescent="0.55000000000000004">
      <c r="A1" s="6" t="s">
        <v>0</v>
      </c>
      <c r="B1" s="111"/>
      <c r="C1" s="111"/>
      <c r="D1" s="111"/>
      <c r="E1" s="111"/>
      <c r="F1" s="111"/>
      <c r="G1" s="111"/>
      <c r="H1" s="111"/>
      <c r="I1" s="111"/>
      <c r="J1" s="111"/>
      <c r="K1" s="111"/>
      <c r="L1" s="111"/>
      <c r="M1" s="111"/>
      <c r="N1" s="112"/>
      <c r="O1" s="7"/>
    </row>
    <row r="2" spans="1:15" ht="20.149999999999999" customHeight="1" x14ac:dyDescent="0.55000000000000004">
      <c r="A2" s="6" t="s">
        <v>1</v>
      </c>
      <c r="B2" s="111"/>
      <c r="C2" s="111"/>
      <c r="D2" s="111"/>
      <c r="E2" s="111"/>
      <c r="F2" s="111"/>
      <c r="G2" s="111"/>
      <c r="H2" s="111"/>
      <c r="I2" s="111"/>
      <c r="J2" s="111"/>
      <c r="K2" s="111"/>
      <c r="L2" s="111"/>
      <c r="M2" s="111"/>
      <c r="N2" s="112"/>
      <c r="O2" s="7"/>
    </row>
    <row r="3" spans="1:15" ht="20.149999999999999" customHeight="1" x14ac:dyDescent="0.55000000000000004">
      <c r="A3" s="234" t="s">
        <v>2</v>
      </c>
      <c r="B3" s="231" t="s">
        <v>3</v>
      </c>
      <c r="C3" s="232"/>
      <c r="D3" s="232"/>
      <c r="E3" s="232"/>
      <c r="F3" s="232"/>
      <c r="G3" s="232"/>
      <c r="H3" s="233"/>
      <c r="I3" s="231" t="s">
        <v>4</v>
      </c>
      <c r="J3" s="232"/>
      <c r="K3" s="232"/>
      <c r="L3" s="232"/>
      <c r="M3" s="232"/>
      <c r="N3" s="232"/>
      <c r="O3" s="233"/>
    </row>
    <row r="4" spans="1:15" ht="20.149999999999999" customHeight="1" x14ac:dyDescent="0.55000000000000004">
      <c r="A4" s="235"/>
      <c r="B4" s="8" t="s">
        <v>5</v>
      </c>
      <c r="C4" s="9" t="s">
        <v>6</v>
      </c>
      <c r="D4" s="8" t="s">
        <v>7</v>
      </c>
      <c r="E4" s="9" t="s">
        <v>8</v>
      </c>
      <c r="F4" s="9" t="s">
        <v>9</v>
      </c>
      <c r="G4" s="9" t="s">
        <v>10</v>
      </c>
      <c r="H4" s="10" t="s">
        <v>11</v>
      </c>
      <c r="I4" s="113" t="s">
        <v>5</v>
      </c>
      <c r="J4" s="9" t="s">
        <v>6</v>
      </c>
      <c r="K4" s="9" t="s">
        <v>7</v>
      </c>
      <c r="L4" s="9" t="s">
        <v>8</v>
      </c>
      <c r="M4" s="9" t="s">
        <v>9</v>
      </c>
      <c r="N4" s="9" t="s">
        <v>10</v>
      </c>
      <c r="O4" s="10" t="s">
        <v>12</v>
      </c>
    </row>
    <row r="5" spans="1:15" ht="40" customHeight="1" x14ac:dyDescent="0.55000000000000004">
      <c r="A5" s="101" t="s">
        <v>13</v>
      </c>
      <c r="B5" s="165">
        <v>152297</v>
      </c>
      <c r="C5" s="12">
        <f>D5-B5</f>
        <v>137782</v>
      </c>
      <c r="D5" s="115">
        <v>290079</v>
      </c>
      <c r="E5" s="12">
        <f>448105-B5-C5</f>
        <v>158026</v>
      </c>
      <c r="F5" s="13">
        <f>G5-E5</f>
        <v>122358</v>
      </c>
      <c r="G5" s="116">
        <f>H5-D5</f>
        <v>280384</v>
      </c>
      <c r="H5" s="92">
        <v>570463</v>
      </c>
      <c r="I5" s="114">
        <v>174102</v>
      </c>
      <c r="J5" s="12">
        <f>K5-I5</f>
        <v>168097</v>
      </c>
      <c r="K5" s="115">
        <v>342199</v>
      </c>
      <c r="L5" s="12">
        <f>525454-K5</f>
        <v>183255</v>
      </c>
      <c r="M5" s="13">
        <f>N5-L5</f>
        <v>153072</v>
      </c>
      <c r="N5" s="116">
        <f>O5-K5</f>
        <v>336327</v>
      </c>
      <c r="O5" s="217">
        <v>678526</v>
      </c>
    </row>
    <row r="6" spans="1:15" ht="40" customHeight="1" x14ac:dyDescent="0.55000000000000004">
      <c r="A6" s="90" t="s">
        <v>14</v>
      </c>
      <c r="B6" s="165">
        <v>76424</v>
      </c>
      <c r="C6" s="12">
        <v>71572</v>
      </c>
      <c r="D6" s="115">
        <f>SUM(B6:C6)</f>
        <v>147996</v>
      </c>
      <c r="E6" s="12">
        <v>81633</v>
      </c>
      <c r="F6" s="13">
        <v>67268</v>
      </c>
      <c r="G6" s="116">
        <f>SUM(E6:F6)</f>
        <v>148901</v>
      </c>
      <c r="H6" s="92">
        <v>296896</v>
      </c>
      <c r="I6" s="114">
        <v>94848</v>
      </c>
      <c r="J6" s="12">
        <f>K6-I6</f>
        <v>95243</v>
      </c>
      <c r="K6" s="115">
        <v>190091</v>
      </c>
      <c r="L6" s="12">
        <f>290920-K6</f>
        <v>100829</v>
      </c>
      <c r="M6" s="13">
        <f>N6-L6</f>
        <v>87958</v>
      </c>
      <c r="N6" s="116">
        <f>O6-K6</f>
        <v>188787</v>
      </c>
      <c r="O6" s="217">
        <v>378878</v>
      </c>
    </row>
    <row r="7" spans="1:15" ht="40" customHeight="1" x14ac:dyDescent="0.55000000000000004">
      <c r="A7" s="95" t="s">
        <v>15</v>
      </c>
      <c r="B7" s="166">
        <v>0.502</v>
      </c>
      <c r="C7" s="118">
        <v>0.51900000000000002</v>
      </c>
      <c r="D7" s="119">
        <v>0.51</v>
      </c>
      <c r="E7" s="118">
        <v>0.51700000000000002</v>
      </c>
      <c r="F7" s="118">
        <v>0.55000000000000004</v>
      </c>
      <c r="G7" s="119">
        <v>0.53100000000000003</v>
      </c>
      <c r="H7" s="94">
        <v>0.52</v>
      </c>
      <c r="I7" s="117">
        <v>0.54500000000000004</v>
      </c>
      <c r="J7" s="119">
        <f>J6/J5</f>
        <v>0.56659547761114115</v>
      </c>
      <c r="K7" s="119">
        <f>K6/K5</f>
        <v>0.55549840882059853</v>
      </c>
      <c r="L7" s="118">
        <f>L6/L5</f>
        <v>0.55021145398488447</v>
      </c>
      <c r="M7" s="118">
        <f t="shared" ref="M7:N7" si="0">M6/M5</f>
        <v>0.57461848019232775</v>
      </c>
      <c r="N7" s="118">
        <f t="shared" si="0"/>
        <v>0.56131978699301577</v>
      </c>
      <c r="O7" s="218">
        <f>O6/O5</f>
        <v>0.55838390864904219</v>
      </c>
    </row>
    <row r="8" spans="1:15" ht="40" customHeight="1" x14ac:dyDescent="0.55000000000000004">
      <c r="A8" s="95" t="s">
        <v>16</v>
      </c>
      <c r="B8" s="167">
        <v>22120</v>
      </c>
      <c r="C8" s="18">
        <f>D8-B8</f>
        <v>11490</v>
      </c>
      <c r="D8" s="42">
        <v>33610</v>
      </c>
      <c r="E8" s="17">
        <f>55805-B8-C8</f>
        <v>22195</v>
      </c>
      <c r="F8" s="19">
        <f>G8-E8</f>
        <v>-1590</v>
      </c>
      <c r="G8" s="2">
        <f>H8-D8</f>
        <v>20605</v>
      </c>
      <c r="H8" s="121">
        <v>54215</v>
      </c>
      <c r="I8" s="120">
        <v>33812</v>
      </c>
      <c r="J8" s="18">
        <f>K8-I8</f>
        <v>25184</v>
      </c>
      <c r="K8" s="42">
        <v>58996</v>
      </c>
      <c r="L8" s="12">
        <f>91523-K8</f>
        <v>32527</v>
      </c>
      <c r="M8" s="13">
        <f>N8-L8</f>
        <v>8588</v>
      </c>
      <c r="N8" s="116">
        <f>O8-K8</f>
        <v>41115</v>
      </c>
      <c r="O8" s="219">
        <v>100111</v>
      </c>
    </row>
    <row r="9" spans="1:15" ht="40" customHeight="1" x14ac:dyDescent="0.55000000000000004">
      <c r="A9" s="95" t="s">
        <v>17</v>
      </c>
      <c r="B9" s="50">
        <f t="shared" ref="B9:C9" si="1">B8/B5</f>
        <v>0.14524251955061493</v>
      </c>
      <c r="C9" s="123">
        <f t="shared" si="1"/>
        <v>8.3392605710470163E-2</v>
      </c>
      <c r="D9" s="124">
        <v>0.11600000000000001</v>
      </c>
      <c r="E9" s="123">
        <f t="shared" ref="E9" si="2">E8/E5</f>
        <v>0.14045157126042551</v>
      </c>
      <c r="F9" s="123">
        <f>F8/F5</f>
        <v>-1.2994655028686315E-2</v>
      </c>
      <c r="G9" s="123">
        <f>G8/G5</f>
        <v>7.3488501483679525E-2</v>
      </c>
      <c r="H9" s="125">
        <v>9.5000000000000001E-2</v>
      </c>
      <c r="I9" s="122">
        <v>0.19400000000000001</v>
      </c>
      <c r="J9" s="124">
        <f>J8/J5</f>
        <v>0.14981825969529497</v>
      </c>
      <c r="K9" s="124">
        <f>K8/K5</f>
        <v>0.1724026078392982</v>
      </c>
      <c r="L9" s="123">
        <f>L8/L5</f>
        <v>0.17749583913126518</v>
      </c>
      <c r="M9" s="123">
        <f t="shared" ref="M9:N9" si="3">M8/M5</f>
        <v>5.6104316922755304E-2</v>
      </c>
      <c r="N9" s="123">
        <f t="shared" si="3"/>
        <v>0.12224709880562666</v>
      </c>
      <c r="O9" s="220">
        <f>O8/O5</f>
        <v>0.14754187754043324</v>
      </c>
    </row>
    <row r="10" spans="1:15" ht="40" customHeight="1" x14ac:dyDescent="0.55000000000000004">
      <c r="A10" s="98" t="s">
        <v>18</v>
      </c>
      <c r="B10" s="168">
        <v>16310</v>
      </c>
      <c r="C10" s="127">
        <f>D10-B10</f>
        <v>8486</v>
      </c>
      <c r="D10" s="128">
        <v>24796</v>
      </c>
      <c r="E10" s="129">
        <f>40280-B10-C10</f>
        <v>15484</v>
      </c>
      <c r="F10" s="130">
        <f>G10-E10</f>
        <v>-5008</v>
      </c>
      <c r="G10" s="131">
        <f>H10-D10</f>
        <v>10476</v>
      </c>
      <c r="H10" s="132">
        <v>35272</v>
      </c>
      <c r="I10" s="126">
        <v>26737</v>
      </c>
      <c r="J10" s="127">
        <f>K10-I10</f>
        <v>15482</v>
      </c>
      <c r="K10" s="128">
        <v>42219</v>
      </c>
      <c r="L10" s="130">
        <f>64940-K10</f>
        <v>22721</v>
      </c>
      <c r="M10" s="130">
        <f>N10-L10</f>
        <v>-1134</v>
      </c>
      <c r="N10" s="131">
        <f>O10-K10</f>
        <v>21587</v>
      </c>
      <c r="O10" s="221">
        <v>63806</v>
      </c>
    </row>
    <row r="11" spans="1:15" ht="20.149999999999999" customHeight="1" x14ac:dyDescent="0.55000000000000004">
      <c r="A11" s="7"/>
      <c r="B11" s="7"/>
      <c r="C11" s="7"/>
      <c r="D11" s="7"/>
      <c r="E11" s="7"/>
      <c r="F11" s="7"/>
      <c r="G11" s="7"/>
      <c r="H11" s="7"/>
      <c r="I11" s="5"/>
      <c r="J11" s="7"/>
      <c r="K11" s="7"/>
      <c r="L11" s="7"/>
      <c r="M11" s="7"/>
      <c r="N11" s="112"/>
      <c r="O11" s="7"/>
    </row>
    <row r="12" spans="1:15" ht="20.149999999999999" customHeight="1" x14ac:dyDescent="0.55000000000000004">
      <c r="A12" s="6" t="s">
        <v>19</v>
      </c>
      <c r="B12" s="7"/>
      <c r="C12" s="7"/>
      <c r="D12" s="7"/>
      <c r="E12" s="7"/>
      <c r="F12" s="7"/>
      <c r="G12" s="7"/>
      <c r="H12" s="7"/>
      <c r="I12" s="7"/>
      <c r="J12" s="7"/>
      <c r="K12" s="7"/>
      <c r="L12" s="7"/>
      <c r="M12" s="7"/>
      <c r="N12" s="112"/>
      <c r="O12" s="7"/>
    </row>
    <row r="13" spans="1:15" ht="20.149999999999999" customHeight="1" x14ac:dyDescent="0.55000000000000004">
      <c r="A13" s="6" t="s">
        <v>20</v>
      </c>
      <c r="B13" s="7"/>
      <c r="C13" s="7"/>
      <c r="D13" s="7"/>
      <c r="E13" s="7"/>
      <c r="F13" s="7"/>
      <c r="G13" s="7"/>
      <c r="H13" s="7"/>
      <c r="I13" s="7"/>
      <c r="J13" s="7"/>
      <c r="K13" s="7"/>
      <c r="L13" s="7"/>
      <c r="M13" s="7"/>
      <c r="N13" s="112"/>
      <c r="O13" s="7"/>
    </row>
    <row r="14" spans="1:15" ht="20.149999999999999" customHeight="1" x14ac:dyDescent="0.55000000000000004">
      <c r="A14" s="226" t="s">
        <v>21</v>
      </c>
      <c r="B14" s="228" t="s">
        <v>3</v>
      </c>
      <c r="C14" s="229"/>
      <c r="D14" s="229"/>
      <c r="E14" s="229"/>
      <c r="F14" s="229"/>
      <c r="G14" s="229"/>
      <c r="H14" s="230"/>
      <c r="I14" s="228" t="s">
        <v>4</v>
      </c>
      <c r="J14" s="229"/>
      <c r="K14" s="229"/>
      <c r="L14" s="229"/>
      <c r="M14" s="229"/>
      <c r="N14" s="229"/>
      <c r="O14" s="230"/>
    </row>
    <row r="15" spans="1:15" ht="20.149999999999999" customHeight="1" x14ac:dyDescent="0.55000000000000004">
      <c r="A15" s="227"/>
      <c r="B15" s="8" t="s">
        <v>5</v>
      </c>
      <c r="C15" s="9" t="s">
        <v>6</v>
      </c>
      <c r="D15" s="9" t="s">
        <v>7</v>
      </c>
      <c r="E15" s="9" t="s">
        <v>8</v>
      </c>
      <c r="F15" s="9" t="s">
        <v>9</v>
      </c>
      <c r="G15" s="9" t="s">
        <v>10</v>
      </c>
      <c r="H15" s="10" t="s">
        <v>12</v>
      </c>
      <c r="I15" s="8" t="s">
        <v>5</v>
      </c>
      <c r="J15" s="9" t="s">
        <v>6</v>
      </c>
      <c r="K15" s="9" t="s">
        <v>7</v>
      </c>
      <c r="L15" s="9" t="s">
        <v>8</v>
      </c>
      <c r="M15" s="9" t="s">
        <v>9</v>
      </c>
      <c r="N15" s="9" t="s">
        <v>10</v>
      </c>
      <c r="O15" s="10" t="s">
        <v>12</v>
      </c>
    </row>
    <row r="16" spans="1:15" ht="20.149999999999999" customHeight="1" x14ac:dyDescent="0.55000000000000004">
      <c r="A16" s="236" t="s">
        <v>22</v>
      </c>
      <c r="B16" s="237"/>
      <c r="C16" s="237"/>
      <c r="D16" s="237"/>
      <c r="E16" s="237"/>
      <c r="F16" s="237"/>
      <c r="G16" s="237"/>
      <c r="H16" s="237"/>
      <c r="I16" s="237"/>
      <c r="J16" s="237"/>
      <c r="K16" s="237"/>
      <c r="L16" s="237"/>
      <c r="M16" s="237"/>
      <c r="N16" s="237"/>
      <c r="O16" s="238"/>
    </row>
    <row r="17" spans="1:15" ht="40" customHeight="1" x14ac:dyDescent="0.55000000000000004">
      <c r="A17" s="133" t="s">
        <v>13</v>
      </c>
      <c r="B17" s="134">
        <v>77913</v>
      </c>
      <c r="C17" s="27">
        <f>D17-B17</f>
        <v>69926</v>
      </c>
      <c r="D17" s="135">
        <v>147839</v>
      </c>
      <c r="E17" s="26">
        <v>79231</v>
      </c>
      <c r="F17" s="27">
        <f>G17-E17</f>
        <v>58859</v>
      </c>
      <c r="G17" s="136">
        <f>H17-D17</f>
        <v>138090</v>
      </c>
      <c r="H17" s="137">
        <v>285929</v>
      </c>
      <c r="I17" s="134">
        <v>87894</v>
      </c>
      <c r="J17" s="27">
        <f>K17-I17</f>
        <v>83010</v>
      </c>
      <c r="K17" s="135">
        <v>170904</v>
      </c>
      <c r="L17" s="152">
        <f>258277-K17</f>
        <v>87373</v>
      </c>
      <c r="M17" s="27">
        <f>N17-L17</f>
        <v>68660</v>
      </c>
      <c r="N17" s="136">
        <f>O17-K17</f>
        <v>156033</v>
      </c>
      <c r="O17" s="137">
        <v>326937</v>
      </c>
    </row>
    <row r="18" spans="1:15" ht="40" customHeight="1" x14ac:dyDescent="0.55000000000000004">
      <c r="A18" s="138" t="s">
        <v>23</v>
      </c>
      <c r="B18" s="139">
        <v>16913</v>
      </c>
      <c r="C18" s="19">
        <f>D18-B18</f>
        <v>12362</v>
      </c>
      <c r="D18" s="140">
        <v>29275</v>
      </c>
      <c r="E18" s="17">
        <v>15293</v>
      </c>
      <c r="F18" s="19">
        <f>G18-E18</f>
        <v>5450</v>
      </c>
      <c r="G18" s="2">
        <f>H18-D18</f>
        <v>20743</v>
      </c>
      <c r="H18" s="121">
        <v>50018</v>
      </c>
      <c r="I18" s="139">
        <v>22962</v>
      </c>
      <c r="J18" s="19">
        <f>K18-I18</f>
        <v>18109</v>
      </c>
      <c r="K18" s="140">
        <v>41071</v>
      </c>
      <c r="L18" s="153">
        <f>61391-K18</f>
        <v>20320</v>
      </c>
      <c r="M18" s="13">
        <f>N18-L18</f>
        <v>9336</v>
      </c>
      <c r="N18" s="116">
        <f>O18-K18</f>
        <v>29656</v>
      </c>
      <c r="O18" s="121">
        <v>70727</v>
      </c>
    </row>
    <row r="19" spans="1:15" ht="40" customHeight="1" thickBot="1" x14ac:dyDescent="0.6">
      <c r="A19" s="141" t="s">
        <v>24</v>
      </c>
      <c r="B19" s="142">
        <f>B18/B17</f>
        <v>0.2170754559572857</v>
      </c>
      <c r="C19" s="28">
        <f t="shared" ref="C19" si="4">C18/C17</f>
        <v>0.17678688899693962</v>
      </c>
      <c r="D19" s="53">
        <f>D18/D17</f>
        <v>0.19801946712301896</v>
      </c>
      <c r="E19" s="28">
        <f t="shared" ref="E19" si="5">E18/E17</f>
        <v>0.19301788441392889</v>
      </c>
      <c r="F19" s="28">
        <f>F18/F17</f>
        <v>9.2594165718071997E-2</v>
      </c>
      <c r="G19" s="28">
        <f>G18/G17</f>
        <v>0.15021362879281627</v>
      </c>
      <c r="H19" s="100">
        <v>0.17499999999999999</v>
      </c>
      <c r="I19" s="142">
        <v>0.26100000000000001</v>
      </c>
      <c r="J19" s="28">
        <f>J18/J17</f>
        <v>0.21815443922418987</v>
      </c>
      <c r="K19" s="53">
        <v>0.24</v>
      </c>
      <c r="L19" s="154">
        <v>0.23799999999999999</v>
      </c>
      <c r="M19" s="28">
        <f>M18/M17</f>
        <v>0.13597436644334401</v>
      </c>
      <c r="N19" s="28">
        <f>N18/N17</f>
        <v>0.19006235860362872</v>
      </c>
      <c r="O19" s="100">
        <f>O18/O17</f>
        <v>0.21633219855813199</v>
      </c>
    </row>
    <row r="20" spans="1:15" ht="20.149999999999999" customHeight="1" thickBot="1" x14ac:dyDescent="0.6">
      <c r="A20" s="236" t="s">
        <v>25</v>
      </c>
      <c r="B20" s="237"/>
      <c r="C20" s="237"/>
      <c r="D20" s="237"/>
      <c r="E20" s="237"/>
      <c r="F20" s="237"/>
      <c r="G20" s="237"/>
      <c r="H20" s="237"/>
      <c r="I20" s="237"/>
      <c r="J20" s="237"/>
      <c r="K20" s="237"/>
      <c r="L20" s="237"/>
      <c r="M20" s="237"/>
      <c r="N20" s="237"/>
      <c r="O20" s="238"/>
    </row>
    <row r="21" spans="1:15" ht="40" customHeight="1" x14ac:dyDescent="0.55000000000000004">
      <c r="A21" s="101" t="s">
        <v>13</v>
      </c>
      <c r="B21" s="143">
        <v>22741</v>
      </c>
      <c r="C21" s="27">
        <f>D21-B21</f>
        <v>17689</v>
      </c>
      <c r="D21" s="135">
        <v>40430</v>
      </c>
      <c r="E21" s="27">
        <v>20618</v>
      </c>
      <c r="F21" s="27">
        <f>G21-E21</f>
        <v>11107</v>
      </c>
      <c r="G21" s="136">
        <f>H21-D21</f>
        <v>31725</v>
      </c>
      <c r="H21" s="171">
        <v>72155</v>
      </c>
      <c r="I21" s="143">
        <v>24884</v>
      </c>
      <c r="J21" s="27">
        <f>K21-I21</f>
        <v>17203</v>
      </c>
      <c r="K21" s="135">
        <v>42087</v>
      </c>
      <c r="L21" s="155">
        <f>64885-K21</f>
        <v>22798</v>
      </c>
      <c r="M21" s="27">
        <f>N21-L21</f>
        <v>13736</v>
      </c>
      <c r="N21" s="136">
        <f>O21-K21</f>
        <v>36534</v>
      </c>
      <c r="O21" s="137">
        <v>78621</v>
      </c>
    </row>
    <row r="22" spans="1:15" ht="40" customHeight="1" x14ac:dyDescent="0.55000000000000004">
      <c r="A22" s="138" t="s">
        <v>23</v>
      </c>
      <c r="B22" s="145">
        <v>5779</v>
      </c>
      <c r="C22" s="19">
        <f>D22-B22</f>
        <v>2921</v>
      </c>
      <c r="D22" s="146">
        <v>8700</v>
      </c>
      <c r="E22" s="19">
        <v>4303</v>
      </c>
      <c r="F22" s="19">
        <f>G22-E22</f>
        <v>-192</v>
      </c>
      <c r="G22" s="2">
        <f>H22-D22</f>
        <v>4111</v>
      </c>
      <c r="H22" s="172">
        <v>12811</v>
      </c>
      <c r="I22" s="145">
        <v>6403</v>
      </c>
      <c r="J22" s="19">
        <f>K22-I22</f>
        <v>1626</v>
      </c>
      <c r="K22" s="146">
        <v>8029</v>
      </c>
      <c r="L22" s="156">
        <f>13168-K22</f>
        <v>5139</v>
      </c>
      <c r="M22" s="19">
        <f>N22-L22</f>
        <v>936</v>
      </c>
      <c r="N22" s="2">
        <f>O22-K22</f>
        <v>6075</v>
      </c>
      <c r="O22" s="121">
        <v>14104</v>
      </c>
    </row>
    <row r="23" spans="1:15" ht="40" customHeight="1" thickBot="1" x14ac:dyDescent="0.6">
      <c r="A23" s="141" t="s">
        <v>24</v>
      </c>
      <c r="B23" s="148">
        <f>B22/B21</f>
        <v>0.25412251000395764</v>
      </c>
      <c r="C23" s="23">
        <f t="shared" ref="C23" si="6">C22/C21</f>
        <v>0.16513087229351575</v>
      </c>
      <c r="D23" s="35">
        <f>D22/D21</f>
        <v>0.21518674251793224</v>
      </c>
      <c r="E23" s="23">
        <f t="shared" ref="E23" si="7">E22/E21</f>
        <v>0.20870113493064313</v>
      </c>
      <c r="F23" s="23">
        <f>F22/F21</f>
        <v>-1.7286395966507606E-2</v>
      </c>
      <c r="G23" s="23">
        <f>G22/G21</f>
        <v>0.12958234830575255</v>
      </c>
      <c r="H23" s="173">
        <v>0.17799999999999999</v>
      </c>
      <c r="I23" s="142">
        <v>0.25700000000000001</v>
      </c>
      <c r="J23" s="28">
        <f>J22/J21</f>
        <v>9.4518397953845257E-2</v>
      </c>
      <c r="K23" s="53">
        <v>0.191</v>
      </c>
      <c r="L23" s="154">
        <v>0.20300000000000001</v>
      </c>
      <c r="M23" s="174">
        <f>M22/M21</f>
        <v>6.8142108328479903E-2</v>
      </c>
      <c r="N23" s="174">
        <f>N22/N21</f>
        <v>0.1662834619806208</v>
      </c>
      <c r="O23" s="100">
        <f>O22/O21</f>
        <v>0.17939227432874169</v>
      </c>
    </row>
    <row r="24" spans="1:15" ht="20.25" customHeight="1" thickBot="1" x14ac:dyDescent="0.6">
      <c r="A24" s="236" t="s">
        <v>26</v>
      </c>
      <c r="B24" s="237"/>
      <c r="C24" s="237"/>
      <c r="D24" s="237"/>
      <c r="E24" s="237"/>
      <c r="F24" s="237"/>
      <c r="G24" s="237"/>
      <c r="H24" s="237"/>
      <c r="I24" s="239"/>
      <c r="J24" s="239"/>
      <c r="K24" s="239"/>
      <c r="L24" s="239"/>
      <c r="M24" s="239"/>
      <c r="N24" s="239"/>
      <c r="O24" s="240"/>
    </row>
    <row r="25" spans="1:15" ht="40" customHeight="1" x14ac:dyDescent="0.55000000000000004">
      <c r="A25" s="101" t="s">
        <v>13</v>
      </c>
      <c r="B25" s="143">
        <v>9605</v>
      </c>
      <c r="C25" s="27">
        <f>D25-B25</f>
        <v>8470</v>
      </c>
      <c r="D25" s="135">
        <v>18075</v>
      </c>
      <c r="E25" s="27">
        <v>9943</v>
      </c>
      <c r="F25" s="27">
        <f>G25-E25</f>
        <v>8167</v>
      </c>
      <c r="G25" s="136">
        <f>H25-D25</f>
        <v>18110</v>
      </c>
      <c r="H25" s="144">
        <v>36185</v>
      </c>
      <c r="I25" s="143">
        <v>9325</v>
      </c>
      <c r="J25" s="27">
        <f>K25-I25</f>
        <v>9389</v>
      </c>
      <c r="K25" s="135">
        <v>18714</v>
      </c>
      <c r="L25" s="155">
        <f>29130-K25</f>
        <v>10416</v>
      </c>
      <c r="M25" s="27">
        <f>N25-L25</f>
        <v>8935</v>
      </c>
      <c r="N25" s="136">
        <f>O25-K25</f>
        <v>19351</v>
      </c>
      <c r="O25" s="144">
        <v>38065</v>
      </c>
    </row>
    <row r="26" spans="1:15" ht="40" customHeight="1" x14ac:dyDescent="0.55000000000000004">
      <c r="A26" s="138" t="s">
        <v>23</v>
      </c>
      <c r="B26" s="145">
        <v>601</v>
      </c>
      <c r="C26" s="19">
        <f>D26-B26</f>
        <v>718</v>
      </c>
      <c r="D26" s="146">
        <v>1319</v>
      </c>
      <c r="E26" s="19">
        <v>697</v>
      </c>
      <c r="F26" s="19">
        <f>G26-E26</f>
        <v>-1014</v>
      </c>
      <c r="G26" s="2">
        <f>H26-D26</f>
        <v>-317</v>
      </c>
      <c r="H26" s="147">
        <v>1002</v>
      </c>
      <c r="I26" s="145">
        <v>1037</v>
      </c>
      <c r="J26" s="19">
        <f>K26-I26</f>
        <v>1076</v>
      </c>
      <c r="K26" s="146">
        <v>2113</v>
      </c>
      <c r="L26" s="156">
        <f>3639-K26</f>
        <v>1526</v>
      </c>
      <c r="M26" s="19">
        <f>N26-L26</f>
        <v>702</v>
      </c>
      <c r="N26" s="2">
        <f>O26-K26</f>
        <v>2228</v>
      </c>
      <c r="O26" s="147">
        <v>4341</v>
      </c>
    </row>
    <row r="27" spans="1:15" ht="40" customHeight="1" thickBot="1" x14ac:dyDescent="0.6">
      <c r="A27" s="141" t="s">
        <v>24</v>
      </c>
      <c r="B27" s="148">
        <f>B26/B25</f>
        <v>6.2571577303487766E-2</v>
      </c>
      <c r="C27" s="23">
        <f t="shared" ref="C27" si="8">C26/C25</f>
        <v>8.4769775678866593E-2</v>
      </c>
      <c r="D27" s="35">
        <f>D26/D25</f>
        <v>7.2973720608575376E-2</v>
      </c>
      <c r="E27" s="23">
        <f t="shared" ref="E27" si="9">E26/E25</f>
        <v>7.0099567534949211E-2</v>
      </c>
      <c r="F27" s="23">
        <f>F26/F25</f>
        <v>-0.12415819762458676</v>
      </c>
      <c r="G27" s="23">
        <f>G26/G25</f>
        <v>-1.7504141358365543E-2</v>
      </c>
      <c r="H27" s="149">
        <v>2.8000000000000001E-2</v>
      </c>
      <c r="I27" s="148">
        <v>0.111</v>
      </c>
      <c r="J27" s="28">
        <f>J26/J25</f>
        <v>0.11460219405687506</v>
      </c>
      <c r="K27" s="35">
        <v>0.113</v>
      </c>
      <c r="L27" s="154">
        <v>0.125</v>
      </c>
      <c r="M27" s="174">
        <f>M26/M25</f>
        <v>7.8567431449356462E-2</v>
      </c>
      <c r="N27" s="174">
        <f>N26/N25</f>
        <v>0.11513616867345357</v>
      </c>
      <c r="O27" s="149">
        <f>O26/O25</f>
        <v>0.11404177065545777</v>
      </c>
    </row>
    <row r="28" spans="1:15" ht="20.25" customHeight="1" thickBot="1" x14ac:dyDescent="0.6">
      <c r="A28" s="236" t="s">
        <v>27</v>
      </c>
      <c r="B28" s="237"/>
      <c r="C28" s="237"/>
      <c r="D28" s="237"/>
      <c r="E28" s="237"/>
      <c r="F28" s="237"/>
      <c r="G28" s="237"/>
      <c r="H28" s="237"/>
      <c r="I28" s="237"/>
      <c r="J28" s="237"/>
      <c r="K28" s="237"/>
      <c r="L28" s="237"/>
      <c r="M28" s="237"/>
      <c r="N28" s="237"/>
      <c r="O28" s="238"/>
    </row>
    <row r="29" spans="1:15" ht="40" customHeight="1" x14ac:dyDescent="0.55000000000000004">
      <c r="A29" s="101" t="s">
        <v>13</v>
      </c>
      <c r="B29" s="134">
        <v>15487</v>
      </c>
      <c r="C29" s="27">
        <f>D29-B29</f>
        <v>12590</v>
      </c>
      <c r="D29" s="135">
        <v>28077</v>
      </c>
      <c r="E29" s="27">
        <v>17881</v>
      </c>
      <c r="F29" s="27">
        <f>G29-E29</f>
        <v>13299</v>
      </c>
      <c r="G29" s="136">
        <f>H29-D29</f>
        <v>31180</v>
      </c>
      <c r="H29" s="144">
        <v>59257</v>
      </c>
      <c r="I29" s="134">
        <v>23493</v>
      </c>
      <c r="J29" s="27">
        <f>K29-I29</f>
        <v>22493</v>
      </c>
      <c r="K29" s="135">
        <v>45986</v>
      </c>
      <c r="L29" s="155">
        <f>75086-K29</f>
        <v>29100</v>
      </c>
      <c r="M29" s="27">
        <f>N29-L29</f>
        <v>23340</v>
      </c>
      <c r="N29" s="136">
        <f>O29-K29</f>
        <v>52440</v>
      </c>
      <c r="O29" s="144">
        <v>98426</v>
      </c>
    </row>
    <row r="30" spans="1:15" ht="40" customHeight="1" x14ac:dyDescent="0.55000000000000004">
      <c r="A30" s="138" t="s">
        <v>23</v>
      </c>
      <c r="B30" s="139">
        <v>3760</v>
      </c>
      <c r="C30" s="19">
        <f>D30-B30</f>
        <v>1661</v>
      </c>
      <c r="D30" s="45">
        <v>5421</v>
      </c>
      <c r="E30" s="19">
        <v>4956</v>
      </c>
      <c r="F30" s="19">
        <f>G30-E30</f>
        <v>1670</v>
      </c>
      <c r="G30" s="2">
        <f>H30-D30</f>
        <v>6626</v>
      </c>
      <c r="H30" s="147">
        <v>12047</v>
      </c>
      <c r="I30" s="139">
        <v>7082</v>
      </c>
      <c r="J30" s="19">
        <f>K30-I30</f>
        <v>5757</v>
      </c>
      <c r="K30" s="45">
        <v>12839</v>
      </c>
      <c r="L30" s="156">
        <f>21120-K30</f>
        <v>8281</v>
      </c>
      <c r="M30" s="19">
        <f>N30-L30</f>
        <v>5756</v>
      </c>
      <c r="N30" s="2">
        <f>O30-K30</f>
        <v>14037</v>
      </c>
      <c r="O30" s="147">
        <v>26876</v>
      </c>
    </row>
    <row r="31" spans="1:15" ht="40" customHeight="1" thickBot="1" x14ac:dyDescent="0.6">
      <c r="A31" s="141" t="s">
        <v>24</v>
      </c>
      <c r="B31" s="148">
        <f>B30/B29</f>
        <v>0.2427842706786337</v>
      </c>
      <c r="C31" s="23">
        <f t="shared" ref="C31" si="10">C30/C29</f>
        <v>0.13193010325655283</v>
      </c>
      <c r="D31" s="35">
        <f>D30/D29</f>
        <v>0.19307618335292231</v>
      </c>
      <c r="E31" s="23">
        <f t="shared" ref="E31" si="11">E30/E29</f>
        <v>0.27716570661596107</v>
      </c>
      <c r="F31" s="23">
        <f>F30/F29</f>
        <v>0.12557335137980299</v>
      </c>
      <c r="G31" s="23">
        <f>G30/G29</f>
        <v>0.21250801796023092</v>
      </c>
      <c r="H31" s="149">
        <v>0.20300000000000001</v>
      </c>
      <c r="I31" s="148">
        <v>0.30099999999999999</v>
      </c>
      <c r="J31" s="28">
        <f>J30/J29</f>
        <v>0.25594629440270306</v>
      </c>
      <c r="K31" s="35">
        <v>0.27900000000000003</v>
      </c>
      <c r="L31" s="154">
        <v>0.28100000000000003</v>
      </c>
      <c r="M31" s="174">
        <f>M30/M29</f>
        <v>0.24661525278491858</v>
      </c>
      <c r="N31" s="174">
        <f>N30/N29</f>
        <v>0.26767734553775746</v>
      </c>
      <c r="O31" s="149">
        <f>O30/O29</f>
        <v>0.27305793184727611</v>
      </c>
    </row>
    <row r="32" spans="1:15" ht="20.149999999999999" customHeight="1" thickBot="1" x14ac:dyDescent="0.6">
      <c r="A32" s="236" t="s">
        <v>28</v>
      </c>
      <c r="B32" s="237"/>
      <c r="C32" s="237"/>
      <c r="D32" s="237"/>
      <c r="E32" s="237"/>
      <c r="F32" s="237"/>
      <c r="G32" s="237"/>
      <c r="H32" s="237"/>
      <c r="I32" s="237"/>
      <c r="J32" s="237"/>
      <c r="K32" s="237"/>
      <c r="L32" s="237"/>
      <c r="M32" s="237"/>
      <c r="N32" s="237"/>
      <c r="O32" s="238"/>
    </row>
    <row r="33" spans="1:15" ht="40" customHeight="1" x14ac:dyDescent="0.55000000000000004">
      <c r="A33" s="101" t="s">
        <v>13</v>
      </c>
      <c r="B33" s="134">
        <v>12124</v>
      </c>
      <c r="C33" s="27">
        <f>D33-B33</f>
        <v>16173</v>
      </c>
      <c r="D33" s="135">
        <v>28297</v>
      </c>
      <c r="E33" s="27">
        <v>16577</v>
      </c>
      <c r="F33" s="27">
        <f>G33-E33</f>
        <v>15431</v>
      </c>
      <c r="G33" s="136">
        <f>H33-D33</f>
        <v>32008</v>
      </c>
      <c r="H33" s="144">
        <v>60305</v>
      </c>
      <c r="I33" s="134">
        <v>18024</v>
      </c>
      <c r="J33" s="27">
        <f>K33-I33</f>
        <v>25860</v>
      </c>
      <c r="K33" s="135">
        <v>43884</v>
      </c>
      <c r="L33" s="155">
        <f>68538-K33</f>
        <v>24654</v>
      </c>
      <c r="M33" s="27">
        <f>N33-L33</f>
        <v>26902</v>
      </c>
      <c r="N33" s="136">
        <f>O33-K33</f>
        <v>51556</v>
      </c>
      <c r="O33" s="144">
        <v>95440</v>
      </c>
    </row>
    <row r="34" spans="1:15" ht="40" customHeight="1" x14ac:dyDescent="0.55000000000000004">
      <c r="A34" s="138" t="s">
        <v>23</v>
      </c>
      <c r="B34" s="139">
        <v>3026</v>
      </c>
      <c r="C34" s="19">
        <f>D34-B34</f>
        <v>4800</v>
      </c>
      <c r="D34" s="45">
        <v>7826</v>
      </c>
      <c r="E34" s="19">
        <v>5092</v>
      </c>
      <c r="F34" s="19">
        <f>G34-E34</f>
        <v>2443</v>
      </c>
      <c r="G34" s="2">
        <f>H34-D34</f>
        <v>7535</v>
      </c>
      <c r="H34" s="147">
        <v>15361</v>
      </c>
      <c r="I34" s="139">
        <v>6454</v>
      </c>
      <c r="J34" s="19">
        <f>K34-I34</f>
        <v>10200</v>
      </c>
      <c r="K34" s="45">
        <v>16654</v>
      </c>
      <c r="L34" s="156">
        <f>26003-K34</f>
        <v>9349</v>
      </c>
      <c r="M34" s="19">
        <f>N34-L34</f>
        <v>6433</v>
      </c>
      <c r="N34" s="2">
        <f>O34-K34</f>
        <v>15782</v>
      </c>
      <c r="O34" s="147">
        <v>32436</v>
      </c>
    </row>
    <row r="35" spans="1:15" ht="40" customHeight="1" x14ac:dyDescent="0.55000000000000004">
      <c r="A35" s="98" t="s">
        <v>24</v>
      </c>
      <c r="B35" s="142">
        <f>B34/B33</f>
        <v>0.24958759485318377</v>
      </c>
      <c r="C35" s="28">
        <f t="shared" ref="C35" si="12">C34/C33</f>
        <v>0.29679094787608978</v>
      </c>
      <c r="D35" s="53">
        <f>D34/D33</f>
        <v>0.27656642046860092</v>
      </c>
      <c r="E35" s="28">
        <f t="shared" ref="E35" si="13">E34/E33</f>
        <v>0.30717258852627133</v>
      </c>
      <c r="F35" s="28">
        <f>F34/F33</f>
        <v>0.15831767221826193</v>
      </c>
      <c r="G35" s="28">
        <f>G34/G33</f>
        <v>0.23540989752561858</v>
      </c>
      <c r="H35" s="150">
        <v>0.255</v>
      </c>
      <c r="I35" s="142">
        <v>0.35799999999999998</v>
      </c>
      <c r="J35" s="28">
        <f>J34/J33</f>
        <v>0.39443155452436196</v>
      </c>
      <c r="K35" s="53">
        <v>0.38</v>
      </c>
      <c r="L35" s="154">
        <v>0.379</v>
      </c>
      <c r="M35" s="174">
        <f>M34/M33</f>
        <v>0.2391272024384804</v>
      </c>
      <c r="N35" s="174">
        <f>N34/N33</f>
        <v>0.30611374039878969</v>
      </c>
      <c r="O35" s="150">
        <f>O34/O33</f>
        <v>0.33985750209555743</v>
      </c>
    </row>
  </sheetData>
  <mergeCells count="11">
    <mergeCell ref="A16:O16"/>
    <mergeCell ref="A20:O20"/>
    <mergeCell ref="A28:O28"/>
    <mergeCell ref="A24:O24"/>
    <mergeCell ref="A32:O32"/>
    <mergeCell ref="A14:A15"/>
    <mergeCell ref="B14:H14"/>
    <mergeCell ref="I14:O14"/>
    <mergeCell ref="B3:H3"/>
    <mergeCell ref="I3:O3"/>
    <mergeCell ref="A3:A4"/>
  </mergeCells>
  <phoneticPr fontId="2"/>
  <printOptions horizontalCentered="1"/>
  <pageMargins left="0" right="0" top="0.39370078740157483" bottom="0" header="0" footer="0"/>
  <pageSetup paperSize="9" scale="51" fitToHeight="0" orientation="portrait" r:id="rId1"/>
  <headerFooter>
    <oddHeader>&amp;L&amp;"BIZ UDPゴシック,標準"&amp;F</oddHeader>
    <oddFooter xml:space="preserve">&amp;C&amp;"BIZ UDPゴシック,標準"&amp;P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32"/>
  <sheetViews>
    <sheetView tabSelected="1" view="pageBreakPreview" topLeftCell="A16" zoomScale="60" zoomScaleNormal="60" workbookViewId="0">
      <selection activeCell="O9" sqref="O9"/>
    </sheetView>
  </sheetViews>
  <sheetFormatPr defaultRowHeight="18.75" customHeight="1" x14ac:dyDescent="0.55000000000000004"/>
  <cols>
    <col min="1" max="1" width="27.58203125" customWidth="1"/>
    <col min="2" max="15" width="10.58203125" customWidth="1"/>
  </cols>
  <sheetData>
    <row r="1" spans="1:15" ht="18" x14ac:dyDescent="0.55000000000000004">
      <c r="A1" s="6" t="s">
        <v>29</v>
      </c>
      <c r="B1" s="7"/>
      <c r="C1" s="7"/>
      <c r="D1" s="7"/>
      <c r="E1" s="7"/>
      <c r="F1" s="7"/>
      <c r="G1" s="7"/>
      <c r="H1" s="7"/>
      <c r="I1" s="7"/>
      <c r="J1" s="7"/>
      <c r="K1" s="7"/>
      <c r="L1" s="7"/>
      <c r="M1" s="7"/>
      <c r="N1" s="7"/>
      <c r="O1" s="7"/>
    </row>
    <row r="2" spans="1:15" ht="18.5" thickBot="1" x14ac:dyDescent="0.6">
      <c r="A2" s="6" t="s">
        <v>30</v>
      </c>
      <c r="B2" s="7"/>
      <c r="C2" s="7"/>
      <c r="D2" s="7"/>
      <c r="E2" s="7"/>
      <c r="F2" s="7"/>
      <c r="G2" s="7"/>
      <c r="H2" s="7"/>
      <c r="I2" s="7"/>
      <c r="J2" s="7"/>
      <c r="K2" s="7"/>
      <c r="L2" s="7"/>
      <c r="M2" s="7"/>
      <c r="N2" s="7"/>
      <c r="O2" s="7"/>
    </row>
    <row r="3" spans="1:15" ht="18" x14ac:dyDescent="0.55000000000000004">
      <c r="A3" s="226" t="s">
        <v>2</v>
      </c>
      <c r="B3" s="245" t="s">
        <v>3</v>
      </c>
      <c r="C3" s="229"/>
      <c r="D3" s="229"/>
      <c r="E3" s="229"/>
      <c r="F3" s="229"/>
      <c r="G3" s="229"/>
      <c r="H3" s="230"/>
      <c r="I3" s="228" t="s">
        <v>4</v>
      </c>
      <c r="J3" s="229"/>
      <c r="K3" s="229"/>
      <c r="L3" s="229"/>
      <c r="M3" s="229"/>
      <c r="N3" s="229"/>
      <c r="O3" s="230"/>
    </row>
    <row r="4" spans="1:15" ht="18.5" thickBot="1" x14ac:dyDescent="0.6">
      <c r="A4" s="227"/>
      <c r="B4" s="8" t="s">
        <v>5</v>
      </c>
      <c r="C4" s="9" t="s">
        <v>6</v>
      </c>
      <c r="D4" s="9" t="s">
        <v>7</v>
      </c>
      <c r="E4" s="9" t="s">
        <v>8</v>
      </c>
      <c r="F4" s="9" t="s">
        <v>9</v>
      </c>
      <c r="G4" s="9" t="s">
        <v>10</v>
      </c>
      <c r="H4" s="10" t="s">
        <v>12</v>
      </c>
      <c r="I4" s="8" t="s">
        <v>5</v>
      </c>
      <c r="J4" s="9" t="s">
        <v>6</v>
      </c>
      <c r="K4" s="9" t="s">
        <v>7</v>
      </c>
      <c r="L4" s="9" t="s">
        <v>8</v>
      </c>
      <c r="M4" s="9" t="s">
        <v>9</v>
      </c>
      <c r="N4" s="9" t="s">
        <v>10</v>
      </c>
      <c r="O4" s="10" t="s">
        <v>12</v>
      </c>
    </row>
    <row r="5" spans="1:15" ht="18.5" thickBot="1" x14ac:dyDescent="0.6">
      <c r="A5" s="248" t="s">
        <v>31</v>
      </c>
      <c r="B5" s="249"/>
      <c r="C5" s="250"/>
      <c r="D5" s="250"/>
      <c r="E5" s="250"/>
      <c r="F5" s="250"/>
      <c r="G5" s="250"/>
      <c r="H5" s="250"/>
      <c r="I5" s="250"/>
      <c r="J5" s="250"/>
      <c r="K5" s="250"/>
      <c r="L5" s="250"/>
      <c r="M5" s="250"/>
      <c r="N5" s="250"/>
      <c r="O5" s="251"/>
    </row>
    <row r="6" spans="1:15" ht="40" customHeight="1" x14ac:dyDescent="0.55000000000000004">
      <c r="A6" s="11" t="s">
        <v>13</v>
      </c>
      <c r="B6" s="165">
        <v>36356</v>
      </c>
      <c r="C6" s="12">
        <f>D6-B6</f>
        <v>32755</v>
      </c>
      <c r="D6" s="12">
        <v>69111</v>
      </c>
      <c r="E6" s="12">
        <f>101942-D6</f>
        <v>32831</v>
      </c>
      <c r="F6" s="13">
        <f>G6-E6</f>
        <v>33907</v>
      </c>
      <c r="G6" s="14">
        <f>H6-D6</f>
        <v>66738</v>
      </c>
      <c r="H6" s="15">
        <v>135849</v>
      </c>
      <c r="I6" s="12">
        <v>40079</v>
      </c>
      <c r="J6" s="12">
        <f>K6-I6</f>
        <v>39799</v>
      </c>
      <c r="K6" s="12">
        <v>79878</v>
      </c>
      <c r="L6" s="157">
        <f>124192-K6</f>
        <v>44314</v>
      </c>
      <c r="M6" s="13">
        <f>N6-L6</f>
        <v>42240</v>
      </c>
      <c r="N6" s="14">
        <f>O6-K6</f>
        <v>86554</v>
      </c>
      <c r="O6" s="15">
        <v>166432</v>
      </c>
    </row>
    <row r="7" spans="1:15" ht="40" customHeight="1" x14ac:dyDescent="0.55000000000000004">
      <c r="A7" s="16" t="s">
        <v>16</v>
      </c>
      <c r="B7" s="167">
        <v>4721</v>
      </c>
      <c r="C7" s="18">
        <f>D7-B7</f>
        <v>3289</v>
      </c>
      <c r="D7" s="19">
        <v>8010</v>
      </c>
      <c r="E7" s="17">
        <f>11229-D7</f>
        <v>3219</v>
      </c>
      <c r="F7" s="19">
        <f>G7-E7</f>
        <v>1568</v>
      </c>
      <c r="G7" s="20">
        <f>H7-D7</f>
        <v>4787</v>
      </c>
      <c r="H7" s="21">
        <v>12797</v>
      </c>
      <c r="I7" s="17">
        <v>6599</v>
      </c>
      <c r="J7" s="12">
        <f>K7-I7</f>
        <v>6415</v>
      </c>
      <c r="K7" s="19">
        <v>13014</v>
      </c>
      <c r="L7" s="153">
        <f>20878-K7</f>
        <v>7864</v>
      </c>
      <c r="M7" s="19">
        <f>N7-L7</f>
        <v>6796</v>
      </c>
      <c r="N7" s="20">
        <f>O7-K7</f>
        <v>14660</v>
      </c>
      <c r="O7" s="21">
        <v>27674</v>
      </c>
    </row>
    <row r="8" spans="1:15" ht="40" customHeight="1" thickBot="1" x14ac:dyDescent="0.6">
      <c r="A8" s="22" t="s">
        <v>17</v>
      </c>
      <c r="B8" s="34">
        <f>B7/B6</f>
        <v>0.12985476950159533</v>
      </c>
      <c r="C8" s="23">
        <f t="shared" ref="C8" si="0">C7/C6</f>
        <v>0.10041215081666921</v>
      </c>
      <c r="D8" s="23">
        <f>D7/D6</f>
        <v>0.11590050787863003</v>
      </c>
      <c r="E8" s="23">
        <f>E7/E6</f>
        <v>9.804757698516646E-2</v>
      </c>
      <c r="F8" s="23">
        <f>F7/F6</f>
        <v>4.6244138378505911E-2</v>
      </c>
      <c r="G8" s="23">
        <f>G7/G6</f>
        <v>7.1728250771674315E-2</v>
      </c>
      <c r="H8" s="24">
        <v>9.4E-2</v>
      </c>
      <c r="I8" s="23">
        <v>0.16500000000000001</v>
      </c>
      <c r="J8" s="23">
        <f>J7/J6</f>
        <v>0.1611849543958391</v>
      </c>
      <c r="K8" s="23">
        <v>0.16300000000000001</v>
      </c>
      <c r="L8" s="158">
        <v>0.16800000000000001</v>
      </c>
      <c r="M8" s="23">
        <f>M7/M6</f>
        <v>0.16089015151515151</v>
      </c>
      <c r="N8" s="23">
        <f>N7/N6</f>
        <v>0.16937403239596091</v>
      </c>
      <c r="O8" s="24">
        <f>O7/O6</f>
        <v>0.16627811959238609</v>
      </c>
    </row>
    <row r="9" spans="1:15" ht="20.149999999999999" customHeight="1" thickBot="1" x14ac:dyDescent="0.6">
      <c r="A9" s="246" t="s">
        <v>32</v>
      </c>
      <c r="B9" s="247"/>
      <c r="C9" s="242"/>
      <c r="D9" s="242"/>
      <c r="E9" s="242"/>
      <c r="F9" s="242"/>
      <c r="G9" s="242"/>
      <c r="H9" s="242"/>
      <c r="I9" s="242"/>
      <c r="J9" s="242"/>
      <c r="K9" s="242"/>
      <c r="L9" s="242"/>
      <c r="M9" s="242"/>
      <c r="N9" s="242"/>
      <c r="O9" s="243"/>
    </row>
    <row r="10" spans="1:15" ht="40" customHeight="1" thickBot="1" x14ac:dyDescent="0.6">
      <c r="A10" s="25" t="s">
        <v>13</v>
      </c>
      <c r="B10" s="169">
        <v>26154</v>
      </c>
      <c r="C10" s="12">
        <f>D10-B10</f>
        <v>29767</v>
      </c>
      <c r="D10" s="12">
        <v>55921</v>
      </c>
      <c r="E10" s="14">
        <f>87799-D10</f>
        <v>31878</v>
      </c>
      <c r="F10" s="13">
        <f>G10-E10</f>
        <v>26819</v>
      </c>
      <c r="G10" s="14">
        <f>H10-D10</f>
        <v>58697</v>
      </c>
      <c r="H10" s="15">
        <v>114618</v>
      </c>
      <c r="I10" s="14">
        <v>33078</v>
      </c>
      <c r="J10" s="12">
        <f>K10-I10</f>
        <v>34670</v>
      </c>
      <c r="K10" s="12">
        <v>67748</v>
      </c>
      <c r="L10" s="159">
        <f>104245-K10</f>
        <v>36497</v>
      </c>
      <c r="M10" s="13">
        <f>N10-L10</f>
        <v>30796</v>
      </c>
      <c r="N10" s="14">
        <f>O10-K10</f>
        <v>67293</v>
      </c>
      <c r="O10" s="15">
        <v>135041</v>
      </c>
    </row>
    <row r="11" spans="1:15" ht="40" customHeight="1" x14ac:dyDescent="0.55000000000000004">
      <c r="A11" s="170" t="s">
        <v>16</v>
      </c>
      <c r="B11" s="2">
        <v>-346</v>
      </c>
      <c r="C11" s="18">
        <f>D11-B11</f>
        <v>851</v>
      </c>
      <c r="D11" s="17">
        <v>505</v>
      </c>
      <c r="E11" s="2">
        <f>1900-D11</f>
        <v>1395</v>
      </c>
      <c r="F11" s="19">
        <f>G11-E11</f>
        <v>-459</v>
      </c>
      <c r="G11" s="20">
        <f>H11-D11</f>
        <v>936</v>
      </c>
      <c r="H11" s="21">
        <v>1441</v>
      </c>
      <c r="I11" s="2">
        <v>3476</v>
      </c>
      <c r="J11" s="12">
        <f>K11-I11</f>
        <v>3238</v>
      </c>
      <c r="K11" s="17">
        <v>6714</v>
      </c>
      <c r="L11" s="160">
        <f>11141-K11</f>
        <v>4427</v>
      </c>
      <c r="M11" s="19">
        <f>N11-L11</f>
        <v>133</v>
      </c>
      <c r="N11" s="20">
        <f>O11-K11</f>
        <v>4560</v>
      </c>
      <c r="O11" s="21">
        <v>11274</v>
      </c>
    </row>
    <row r="12" spans="1:15" ht="40" customHeight="1" thickBot="1" x14ac:dyDescent="0.6">
      <c r="A12" s="22" t="s">
        <v>17</v>
      </c>
      <c r="B12" s="23">
        <f>B11/B10</f>
        <v>-1.3229333945094441E-2</v>
      </c>
      <c r="C12" s="23">
        <f t="shared" ref="C12" si="1">C11/C10</f>
        <v>2.8588705613598952E-2</v>
      </c>
      <c r="D12" s="23">
        <f>D11/D10</f>
        <v>9.0305967346792793E-3</v>
      </c>
      <c r="E12" s="23">
        <f>E11/E10</f>
        <v>4.3760587238848112E-2</v>
      </c>
      <c r="F12" s="23">
        <f>F11/F10</f>
        <v>-1.7114732092919201E-2</v>
      </c>
      <c r="G12" s="23">
        <f>G11/G10</f>
        <v>1.5946300492359063E-2</v>
      </c>
      <c r="H12" s="24">
        <f>H11/H10</f>
        <v>1.2572196339143939E-2</v>
      </c>
      <c r="I12" s="23">
        <v>0.105</v>
      </c>
      <c r="J12" s="23">
        <f>J11/J10</f>
        <v>9.3394865878280928E-2</v>
      </c>
      <c r="K12" s="23">
        <v>9.9000000000000005E-2</v>
      </c>
      <c r="L12" s="158">
        <v>0.107</v>
      </c>
      <c r="M12" s="23">
        <f>M11/M10</f>
        <v>4.3187426938563452E-3</v>
      </c>
      <c r="N12" s="23">
        <f>N11/N10</f>
        <v>6.7763363202710536E-2</v>
      </c>
      <c r="O12" s="24">
        <f>O11/O10</f>
        <v>8.3485756177753417E-2</v>
      </c>
    </row>
    <row r="13" spans="1:15" ht="20.149999999999999" customHeight="1" thickBot="1" x14ac:dyDescent="0.6">
      <c r="A13" s="244" t="s">
        <v>33</v>
      </c>
      <c r="B13" s="242"/>
      <c r="C13" s="242"/>
      <c r="D13" s="242"/>
      <c r="E13" s="242"/>
      <c r="F13" s="242"/>
      <c r="G13" s="242"/>
      <c r="H13" s="242"/>
      <c r="I13" s="242"/>
      <c r="J13" s="242"/>
      <c r="K13" s="242"/>
      <c r="L13" s="242"/>
      <c r="M13" s="242"/>
      <c r="N13" s="242"/>
      <c r="O13" s="243"/>
    </row>
    <row r="14" spans="1:15" ht="40" customHeight="1" x14ac:dyDescent="0.55000000000000004">
      <c r="A14" s="11" t="s">
        <v>13</v>
      </c>
      <c r="B14" s="12">
        <v>44445</v>
      </c>
      <c r="C14" s="12">
        <f>D14-B14</f>
        <v>33934</v>
      </c>
      <c r="D14" s="12">
        <v>78379</v>
      </c>
      <c r="E14" s="12">
        <f>122212-D14</f>
        <v>43833</v>
      </c>
      <c r="F14" s="13">
        <f>G14-E14</f>
        <v>25770</v>
      </c>
      <c r="G14" s="14">
        <f>H14-D14</f>
        <v>69603</v>
      </c>
      <c r="H14" s="15">
        <v>147982</v>
      </c>
      <c r="I14" s="12">
        <v>48378</v>
      </c>
      <c r="J14" s="12">
        <f>K14-I14</f>
        <v>43220</v>
      </c>
      <c r="K14" s="12">
        <v>91598</v>
      </c>
      <c r="L14" s="157">
        <f>143102-K14</f>
        <v>51504</v>
      </c>
      <c r="M14" s="13">
        <f>N14-L14</f>
        <v>36287</v>
      </c>
      <c r="N14" s="14">
        <f>O14-K14</f>
        <v>87791</v>
      </c>
      <c r="O14" s="15">
        <v>179389</v>
      </c>
    </row>
    <row r="15" spans="1:15" ht="40" customHeight="1" x14ac:dyDescent="0.55000000000000004">
      <c r="A15" s="16" t="s">
        <v>16</v>
      </c>
      <c r="B15" s="17">
        <v>6551</v>
      </c>
      <c r="C15" s="18">
        <f>D15-B15</f>
        <v>1402</v>
      </c>
      <c r="D15" s="18">
        <v>7953</v>
      </c>
      <c r="E15" s="17">
        <f>15274-D15</f>
        <v>7321</v>
      </c>
      <c r="F15" s="19">
        <f>G15-E15</f>
        <v>-1084</v>
      </c>
      <c r="G15" s="20">
        <f>H15-D15</f>
        <v>6237</v>
      </c>
      <c r="H15" s="21">
        <v>14190</v>
      </c>
      <c r="I15" s="17">
        <v>9685</v>
      </c>
      <c r="J15" s="12">
        <f>K15-I15</f>
        <v>5397</v>
      </c>
      <c r="K15" s="18">
        <v>15082</v>
      </c>
      <c r="L15" s="153">
        <f>23896-K15</f>
        <v>8814</v>
      </c>
      <c r="M15" s="19">
        <f>N15-L15</f>
        <v>1394</v>
      </c>
      <c r="N15" s="20">
        <f>O15-K15</f>
        <v>10208</v>
      </c>
      <c r="O15" s="21">
        <v>25290</v>
      </c>
    </row>
    <row r="16" spans="1:15" ht="40" customHeight="1" thickBot="1" x14ac:dyDescent="0.6">
      <c r="A16" s="22" t="s">
        <v>17</v>
      </c>
      <c r="B16" s="23">
        <f>B15/B14</f>
        <v>0.14739565755428058</v>
      </c>
      <c r="C16" s="23">
        <f t="shared" ref="C16" si="2">C15/C14</f>
        <v>4.1315494783992456E-2</v>
      </c>
      <c r="D16" s="23">
        <f>D15/D14</f>
        <v>0.10146850559461081</v>
      </c>
      <c r="E16" s="23">
        <f>E15/E14</f>
        <v>0.1670202815230534</v>
      </c>
      <c r="F16" s="23">
        <f>F15/F14</f>
        <v>-4.2064415987582461E-2</v>
      </c>
      <c r="G16" s="23">
        <f>G15/G14</f>
        <v>8.9608206542821436E-2</v>
      </c>
      <c r="H16" s="24">
        <f>H15/H14</f>
        <v>9.5890040680623317E-2</v>
      </c>
      <c r="I16" s="23">
        <v>0.2</v>
      </c>
      <c r="J16" s="23">
        <f>J15/J14</f>
        <v>0.12487274409995372</v>
      </c>
      <c r="K16" s="23">
        <v>0.16500000000000001</v>
      </c>
      <c r="L16" s="158">
        <v>0.16700000000000001</v>
      </c>
      <c r="M16" s="23">
        <f>M15/M14</f>
        <v>3.8415961639154519E-2</v>
      </c>
      <c r="N16" s="23">
        <f>N15/N14</f>
        <v>0.1162761558701917</v>
      </c>
      <c r="O16" s="24">
        <f>O15/O14</f>
        <v>0.14097854383490627</v>
      </c>
    </row>
    <row r="17" spans="1:15" ht="20.149999999999999" customHeight="1" thickBot="1" x14ac:dyDescent="0.6">
      <c r="A17" s="244" t="s">
        <v>34</v>
      </c>
      <c r="B17" s="242"/>
      <c r="C17" s="242"/>
      <c r="D17" s="242"/>
      <c r="E17" s="242"/>
      <c r="F17" s="242"/>
      <c r="G17" s="242"/>
      <c r="H17" s="242"/>
      <c r="I17" s="242"/>
      <c r="J17" s="242"/>
      <c r="K17" s="242"/>
      <c r="L17" s="242"/>
      <c r="M17" s="242"/>
      <c r="N17" s="242"/>
      <c r="O17" s="243"/>
    </row>
    <row r="18" spans="1:15" ht="40" customHeight="1" x14ac:dyDescent="0.55000000000000004">
      <c r="A18" s="11" t="s">
        <v>13</v>
      </c>
      <c r="B18" s="14">
        <v>19168</v>
      </c>
      <c r="C18" s="12">
        <f>D18-B18</f>
        <v>21245</v>
      </c>
      <c r="D18" s="12">
        <v>40413</v>
      </c>
      <c r="E18" s="14">
        <f>61393-D18</f>
        <v>20980</v>
      </c>
      <c r="F18" s="13">
        <f>G18-E18</f>
        <v>16223</v>
      </c>
      <c r="G18" s="14">
        <f>H18-D18</f>
        <v>37203</v>
      </c>
      <c r="H18" s="15">
        <v>77616</v>
      </c>
      <c r="I18" s="14">
        <v>23871</v>
      </c>
      <c r="J18" s="12">
        <f>K18-I18</f>
        <v>29179</v>
      </c>
      <c r="K18" s="12">
        <v>53050</v>
      </c>
      <c r="L18" s="159">
        <f>78263-K18</f>
        <v>25213</v>
      </c>
      <c r="M18" s="13">
        <f>N18-L18</f>
        <v>22235</v>
      </c>
      <c r="N18" s="14">
        <f>O18-K18</f>
        <v>47448</v>
      </c>
      <c r="O18" s="15">
        <v>100498</v>
      </c>
    </row>
    <row r="19" spans="1:15" ht="40" customHeight="1" x14ac:dyDescent="0.55000000000000004">
      <c r="A19" s="16" t="s">
        <v>16</v>
      </c>
      <c r="B19" s="2">
        <v>4508</v>
      </c>
      <c r="C19" s="18">
        <f>D19-B19</f>
        <v>3982</v>
      </c>
      <c r="D19" s="17">
        <v>8490</v>
      </c>
      <c r="E19" s="2">
        <f>13026-D19</f>
        <v>4536</v>
      </c>
      <c r="F19" s="19">
        <f>G19-E19</f>
        <v>81</v>
      </c>
      <c r="G19" s="20">
        <f>H19-D19</f>
        <v>4617</v>
      </c>
      <c r="H19" s="21">
        <v>13107</v>
      </c>
      <c r="I19" s="2">
        <v>5785</v>
      </c>
      <c r="J19" s="12">
        <f>K19-I19</f>
        <v>6169</v>
      </c>
      <c r="K19" s="17">
        <v>11954</v>
      </c>
      <c r="L19" s="160">
        <f>17579-K19</f>
        <v>5625</v>
      </c>
      <c r="M19" s="19">
        <f>N19-L19</f>
        <v>1757</v>
      </c>
      <c r="N19" s="20">
        <f>O19-K19</f>
        <v>7382</v>
      </c>
      <c r="O19" s="21">
        <v>19336</v>
      </c>
    </row>
    <row r="20" spans="1:15" ht="40" customHeight="1" thickBot="1" x14ac:dyDescent="0.6">
      <c r="A20" s="22" t="s">
        <v>17</v>
      </c>
      <c r="B20" s="23">
        <f>B19/B18</f>
        <v>0.23518363939899833</v>
      </c>
      <c r="C20" s="23">
        <f t="shared" ref="C20" si="3">C19/C18</f>
        <v>0.1874323370204754</v>
      </c>
      <c r="D20" s="23">
        <f>D19/D18</f>
        <v>0.21008091455719693</v>
      </c>
      <c r="E20" s="23">
        <f>E19/E18</f>
        <v>0.21620591039084844</v>
      </c>
      <c r="F20" s="23">
        <f>F19/F18</f>
        <v>4.9929112987733464E-3</v>
      </c>
      <c r="G20" s="23">
        <f>G19/G18</f>
        <v>0.1241028949278284</v>
      </c>
      <c r="H20" s="24">
        <f>H19/H18</f>
        <v>0.16886982065553494</v>
      </c>
      <c r="I20" s="23">
        <v>0.24199999999999999</v>
      </c>
      <c r="J20" s="23">
        <f>J19/J18</f>
        <v>0.21141917132184104</v>
      </c>
      <c r="K20" s="23">
        <v>0.22500000000000001</v>
      </c>
      <c r="L20" s="158">
        <v>0.22500000000000001</v>
      </c>
      <c r="M20" s="23">
        <f>M19/M18</f>
        <v>7.9019563750843264E-2</v>
      </c>
      <c r="N20" s="23">
        <f>N19/N18</f>
        <v>0.15558084640026976</v>
      </c>
      <c r="O20" s="24">
        <f>O19/O18</f>
        <v>0.19240183884256404</v>
      </c>
    </row>
    <row r="21" spans="1:15" ht="20.149999999999999" customHeight="1" thickBot="1" x14ac:dyDescent="0.6">
      <c r="A21" s="244" t="s">
        <v>35</v>
      </c>
      <c r="B21" s="242"/>
      <c r="C21" s="242"/>
      <c r="D21" s="242"/>
      <c r="E21" s="242"/>
      <c r="F21" s="242"/>
      <c r="G21" s="242"/>
      <c r="H21" s="242"/>
      <c r="I21" s="242"/>
      <c r="J21" s="242"/>
      <c r="K21" s="242"/>
      <c r="L21" s="242"/>
      <c r="M21" s="242"/>
      <c r="N21" s="242"/>
      <c r="O21" s="243"/>
    </row>
    <row r="22" spans="1:15" ht="40" customHeight="1" x14ac:dyDescent="0.55000000000000004">
      <c r="A22" s="11" t="s">
        <v>13</v>
      </c>
      <c r="B22" s="12">
        <v>11542</v>
      </c>
      <c r="C22" s="12">
        <f>D22-B22</f>
        <v>7341</v>
      </c>
      <c r="D22" s="12">
        <v>18883</v>
      </c>
      <c r="E22" s="12">
        <f>28805-D22</f>
        <v>9922</v>
      </c>
      <c r="F22" s="13">
        <f>G22-E22</f>
        <v>9655</v>
      </c>
      <c r="G22" s="14">
        <f>H22-D22</f>
        <v>19577</v>
      </c>
      <c r="H22" s="15">
        <v>38460</v>
      </c>
      <c r="I22" s="12">
        <v>11699</v>
      </c>
      <c r="J22" s="12">
        <f>K22-I22</f>
        <v>8964</v>
      </c>
      <c r="K22" s="12">
        <v>20663</v>
      </c>
      <c r="L22" s="157">
        <f>31972-K22</f>
        <v>11309</v>
      </c>
      <c r="M22" s="13">
        <f>N22-L22</f>
        <v>11015</v>
      </c>
      <c r="N22" s="14">
        <f>O22-K22</f>
        <v>22324</v>
      </c>
      <c r="O22" s="15">
        <v>42987</v>
      </c>
    </row>
    <row r="23" spans="1:15" ht="40" customHeight="1" thickBot="1" x14ac:dyDescent="0.6">
      <c r="A23" s="22" t="s">
        <v>16</v>
      </c>
      <c r="B23" s="17">
        <v>2081</v>
      </c>
      <c r="C23" s="18">
        <f>D23-B23</f>
        <v>1058</v>
      </c>
      <c r="D23" s="18">
        <v>3139</v>
      </c>
      <c r="E23" s="17">
        <f>4956-D23</f>
        <v>1817</v>
      </c>
      <c r="F23" s="19">
        <f>G23-E23</f>
        <v>1285</v>
      </c>
      <c r="G23" s="20">
        <f>H23-D23</f>
        <v>3102</v>
      </c>
      <c r="H23" s="21">
        <v>6241</v>
      </c>
      <c r="I23" s="17">
        <v>2516</v>
      </c>
      <c r="J23" s="12">
        <f>K23-I23</f>
        <v>1206</v>
      </c>
      <c r="K23" s="18">
        <v>3722</v>
      </c>
      <c r="L23" s="153">
        <f>5554-K23</f>
        <v>1832</v>
      </c>
      <c r="M23" s="19">
        <f>N23-L23</f>
        <v>2081</v>
      </c>
      <c r="N23" s="20">
        <f>O23-K23</f>
        <v>3913</v>
      </c>
      <c r="O23" s="21">
        <v>7635</v>
      </c>
    </row>
    <row r="24" spans="1:15" ht="40" customHeight="1" thickBot="1" x14ac:dyDescent="0.6">
      <c r="A24" s="25" t="s">
        <v>17</v>
      </c>
      <c r="B24" s="23">
        <f>B23/B22</f>
        <v>0.18029804193380697</v>
      </c>
      <c r="C24" s="23">
        <f t="shared" ref="C24" si="4">C23/C22</f>
        <v>0.14412205421604685</v>
      </c>
      <c r="D24" s="23">
        <f>D23/D22</f>
        <v>0.16623417889106604</v>
      </c>
      <c r="E24" s="23">
        <f>E23/E22</f>
        <v>0.1831284015319492</v>
      </c>
      <c r="F24" s="23">
        <f>F23/F22</f>
        <v>0.13309166235111342</v>
      </c>
      <c r="G24" s="23">
        <f>G23/G22</f>
        <v>0.15845124380650763</v>
      </c>
      <c r="H24" s="24">
        <f>H23/H22</f>
        <v>0.162272490899636</v>
      </c>
      <c r="I24" s="23">
        <v>0.215</v>
      </c>
      <c r="J24" s="23">
        <f>J23/J22</f>
        <v>0.13453815261044177</v>
      </c>
      <c r="K24" s="23">
        <v>0.18</v>
      </c>
      <c r="L24" s="158">
        <v>0.17399999999999999</v>
      </c>
      <c r="M24" s="23">
        <f>M23/M22</f>
        <v>0.18892419428052656</v>
      </c>
      <c r="N24" s="23">
        <f>N23/N22</f>
        <v>0.17528220748969719</v>
      </c>
      <c r="O24" s="24">
        <f>O23/O22</f>
        <v>0.17761183613650638</v>
      </c>
    </row>
    <row r="25" spans="1:15" ht="20.149999999999999" customHeight="1" thickBot="1" x14ac:dyDescent="0.6">
      <c r="A25" s="244" t="s">
        <v>36</v>
      </c>
      <c r="B25" s="242"/>
      <c r="C25" s="242"/>
      <c r="D25" s="242"/>
      <c r="E25" s="242"/>
      <c r="F25" s="242"/>
      <c r="G25" s="242"/>
      <c r="H25" s="242"/>
      <c r="I25" s="242"/>
      <c r="J25" s="242"/>
      <c r="K25" s="242"/>
      <c r="L25" s="242"/>
      <c r="M25" s="242"/>
      <c r="N25" s="242"/>
      <c r="O25" s="243"/>
    </row>
    <row r="26" spans="1:15" ht="40" customHeight="1" x14ac:dyDescent="0.55000000000000004">
      <c r="A26" s="11" t="s">
        <v>13</v>
      </c>
      <c r="B26" s="14">
        <v>6958</v>
      </c>
      <c r="C26" s="12">
        <f>D26-B26</f>
        <v>6485</v>
      </c>
      <c r="D26" s="12">
        <v>13443</v>
      </c>
      <c r="E26" s="14">
        <f>21446-D26</f>
        <v>8003</v>
      </c>
      <c r="F26" s="13">
        <f>G26-E26</f>
        <v>5677</v>
      </c>
      <c r="G26" s="14">
        <f>H26-D26</f>
        <v>13680</v>
      </c>
      <c r="H26" s="15">
        <v>27123</v>
      </c>
      <c r="I26" s="14">
        <v>9171</v>
      </c>
      <c r="J26" s="12">
        <f>K26-I26</f>
        <v>8460</v>
      </c>
      <c r="K26" s="12">
        <v>17631</v>
      </c>
      <c r="L26" s="159">
        <f>28740-K26</f>
        <v>11109</v>
      </c>
      <c r="M26" s="13">
        <f>N26-L26</f>
        <v>8581</v>
      </c>
      <c r="N26" s="14">
        <f>O26-K26</f>
        <v>19690</v>
      </c>
      <c r="O26" s="15">
        <v>37321</v>
      </c>
    </row>
    <row r="27" spans="1:15" ht="40" customHeight="1" x14ac:dyDescent="0.55000000000000004">
      <c r="A27" s="16" t="s">
        <v>16</v>
      </c>
      <c r="B27" s="2">
        <v>1738</v>
      </c>
      <c r="C27" s="18">
        <f>D27-B27</f>
        <v>1232</v>
      </c>
      <c r="D27" s="17">
        <v>2970</v>
      </c>
      <c r="E27" s="2">
        <f>4818-D27</f>
        <v>1848</v>
      </c>
      <c r="F27" s="19">
        <f>G27-E27</f>
        <v>153</v>
      </c>
      <c r="G27" s="20">
        <f>H27-D27</f>
        <v>2001</v>
      </c>
      <c r="H27" s="21">
        <v>4971</v>
      </c>
      <c r="I27" s="2">
        <v>2237</v>
      </c>
      <c r="J27" s="12">
        <f>K27-I27</f>
        <v>1720</v>
      </c>
      <c r="K27" s="17">
        <v>3957</v>
      </c>
      <c r="L27" s="160">
        <f>6629-K27</f>
        <v>2672</v>
      </c>
      <c r="M27" s="19">
        <f>N27-L27</f>
        <v>786</v>
      </c>
      <c r="N27" s="20">
        <f>O27-K27</f>
        <v>3458</v>
      </c>
      <c r="O27" s="21">
        <v>7415</v>
      </c>
    </row>
    <row r="28" spans="1:15" ht="40" customHeight="1" thickBot="1" x14ac:dyDescent="0.6">
      <c r="A28" s="22" t="s">
        <v>17</v>
      </c>
      <c r="B28" s="23">
        <f>B27/B26</f>
        <v>0.24978442081057775</v>
      </c>
      <c r="C28" s="23">
        <f t="shared" ref="C28" si="5">C27/C26</f>
        <v>0.18997686969930608</v>
      </c>
      <c r="D28" s="23">
        <f>D27/D26</f>
        <v>0.22093282749386298</v>
      </c>
      <c r="E28" s="23">
        <f>E27/E26</f>
        <v>0.23091340747219793</v>
      </c>
      <c r="F28" s="23">
        <f>F27/F26</f>
        <v>2.6950854324467147E-2</v>
      </c>
      <c r="G28" s="23">
        <f>G27/G26</f>
        <v>0.14627192982456141</v>
      </c>
      <c r="H28" s="24">
        <f>H27/H26</f>
        <v>0.18327618626258158</v>
      </c>
      <c r="I28" s="23">
        <v>0.24399999999999999</v>
      </c>
      <c r="J28" s="23">
        <f>J27/J26</f>
        <v>0.20330969267139479</v>
      </c>
      <c r="K28" s="23">
        <v>0.224</v>
      </c>
      <c r="L28" s="158">
        <v>0.23100000000000001</v>
      </c>
      <c r="M28" s="23">
        <f>M27/M26</f>
        <v>9.1597715883929606E-2</v>
      </c>
      <c r="N28" s="23">
        <f>N27/N26</f>
        <v>0.17562214321990857</v>
      </c>
      <c r="O28" s="24">
        <f>O27/O26</f>
        <v>0.19868170734974946</v>
      </c>
    </row>
    <row r="29" spans="1:15" ht="20.149999999999999" customHeight="1" thickBot="1" x14ac:dyDescent="0.6">
      <c r="A29" s="241" t="s">
        <v>37</v>
      </c>
      <c r="B29" s="242"/>
      <c r="C29" s="242"/>
      <c r="D29" s="242"/>
      <c r="E29" s="242"/>
      <c r="F29" s="242"/>
      <c r="G29" s="242"/>
      <c r="H29" s="242"/>
      <c r="I29" s="242"/>
      <c r="J29" s="242"/>
      <c r="K29" s="242"/>
      <c r="L29" s="242"/>
      <c r="M29" s="242"/>
      <c r="N29" s="242"/>
      <c r="O29" s="243"/>
    </row>
    <row r="30" spans="1:15" ht="40" customHeight="1" x14ac:dyDescent="0.55000000000000004">
      <c r="A30" s="170" t="s">
        <v>13</v>
      </c>
      <c r="B30" s="12">
        <v>13038</v>
      </c>
      <c r="C30" s="12">
        <f>D30-B30</f>
        <v>11171</v>
      </c>
      <c r="D30" s="12">
        <v>24209</v>
      </c>
      <c r="E30" s="12">
        <f>38611-D30</f>
        <v>14402</v>
      </c>
      <c r="F30" s="13">
        <f>G30-E30</f>
        <v>11233</v>
      </c>
      <c r="G30" s="14">
        <f>H30-D30</f>
        <v>25635</v>
      </c>
      <c r="H30" s="15">
        <v>49844</v>
      </c>
      <c r="I30" s="12">
        <v>12711</v>
      </c>
      <c r="J30" s="12">
        <f>K30-I30</f>
        <v>11676</v>
      </c>
      <c r="K30" s="12">
        <v>24387</v>
      </c>
      <c r="L30" s="157">
        <f>36272-K30</f>
        <v>11885</v>
      </c>
      <c r="M30" s="13">
        <f>N30-L30</f>
        <v>8569</v>
      </c>
      <c r="N30" s="14">
        <f>O30-K30</f>
        <v>20454</v>
      </c>
      <c r="O30" s="15">
        <v>44841</v>
      </c>
    </row>
    <row r="31" spans="1:15" ht="40" customHeight="1" x14ac:dyDescent="0.55000000000000004">
      <c r="A31" s="16" t="s">
        <v>16</v>
      </c>
      <c r="B31" s="17">
        <v>1861</v>
      </c>
      <c r="C31" s="18">
        <f>D31-B31</f>
        <v>800</v>
      </c>
      <c r="D31" s="19">
        <v>2661</v>
      </c>
      <c r="E31" s="17">
        <f>4518-D31</f>
        <v>1857</v>
      </c>
      <c r="F31" s="19">
        <f>G31-E31</f>
        <v>-118</v>
      </c>
      <c r="G31" s="20">
        <f>H31-D31</f>
        <v>1739</v>
      </c>
      <c r="H31" s="21">
        <v>4400</v>
      </c>
      <c r="I31" s="17">
        <v>2518</v>
      </c>
      <c r="J31" s="12">
        <f>K31-I31</f>
        <v>1855</v>
      </c>
      <c r="K31" s="19">
        <v>4373</v>
      </c>
      <c r="L31" s="153">
        <f>6160-K31</f>
        <v>1787</v>
      </c>
      <c r="M31" s="19">
        <f>N31-L31</f>
        <v>381</v>
      </c>
      <c r="N31" s="20">
        <f>O31-K31</f>
        <v>2168</v>
      </c>
      <c r="O31" s="21">
        <v>6541</v>
      </c>
    </row>
    <row r="32" spans="1:15" ht="40" customHeight="1" thickBot="1" x14ac:dyDescent="0.6">
      <c r="A32" s="151" t="s">
        <v>17</v>
      </c>
      <c r="B32" s="28">
        <f>B31/B30</f>
        <v>0.14273661604540575</v>
      </c>
      <c r="C32" s="28">
        <f t="shared" ref="C32" si="6">C31/C30</f>
        <v>7.161400053710501E-2</v>
      </c>
      <c r="D32" s="28">
        <f>D31/D30</f>
        <v>0.10991779916559957</v>
      </c>
      <c r="E32" s="28">
        <f>E31/E30</f>
        <v>0.12894042494098043</v>
      </c>
      <c r="F32" s="28">
        <f>F31/F30</f>
        <v>-1.0504762752603935E-2</v>
      </c>
      <c r="G32" s="28">
        <f>G31/G30</f>
        <v>6.7836941681295101E-2</v>
      </c>
      <c r="H32" s="29">
        <f>H31/H30</f>
        <v>8.8275419308241718E-2</v>
      </c>
      <c r="I32" s="28">
        <v>0.19800000000000001</v>
      </c>
      <c r="J32" s="28">
        <f>J31/J30</f>
        <v>0.15887290167865709</v>
      </c>
      <c r="K32" s="28">
        <v>0.17899999999999999</v>
      </c>
      <c r="L32" s="161">
        <v>0.17</v>
      </c>
      <c r="M32" s="28">
        <f>M31/M30</f>
        <v>4.4462597736025206E-2</v>
      </c>
      <c r="N32" s="28">
        <f>N31/N30</f>
        <v>0.10599393761611421</v>
      </c>
      <c r="O32" s="29">
        <f>O31/O30</f>
        <v>0.14587096630316004</v>
      </c>
    </row>
  </sheetData>
  <mergeCells count="10">
    <mergeCell ref="A29:O29"/>
    <mergeCell ref="A25:O25"/>
    <mergeCell ref="A3:A4"/>
    <mergeCell ref="B3:H3"/>
    <mergeCell ref="I3:O3"/>
    <mergeCell ref="A21:O21"/>
    <mergeCell ref="A17:O17"/>
    <mergeCell ref="A13:O13"/>
    <mergeCell ref="A9:O9"/>
    <mergeCell ref="A5:O5"/>
  </mergeCells>
  <phoneticPr fontId="2"/>
  <printOptions horizontalCentered="1"/>
  <pageMargins left="0" right="0" top="0.39370078740157483" bottom="0" header="0" footer="0"/>
  <pageSetup paperSize="9" scale="52" fitToHeight="0" orientation="portrait" r:id="rId1"/>
  <headerFooter>
    <oddHeader>&amp;L&amp;"BIZ UDPゴシック,標準"&amp;F</oddHeader>
    <oddFooter xml:space="preserve">&amp;C&amp;"BIZ UDPゴシック,標準"&amp;P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38"/>
  <sheetViews>
    <sheetView tabSelected="1" view="pageBreakPreview" zoomScale="50" zoomScaleNormal="60" zoomScaleSheetLayoutView="50" workbookViewId="0">
      <selection activeCell="O9" sqref="O9"/>
    </sheetView>
  </sheetViews>
  <sheetFormatPr defaultRowHeight="18.75" customHeight="1" x14ac:dyDescent="0.55000000000000004"/>
  <cols>
    <col min="1" max="1" width="27.58203125" customWidth="1"/>
    <col min="2" max="13" width="10.58203125" customWidth="1"/>
  </cols>
  <sheetData>
    <row r="1" spans="1:15" ht="18" x14ac:dyDescent="0.55000000000000004">
      <c r="A1" s="70" t="s">
        <v>38</v>
      </c>
      <c r="B1" s="4"/>
      <c r="C1" s="5"/>
      <c r="D1" s="5"/>
      <c r="E1" s="5"/>
      <c r="F1" s="5"/>
      <c r="G1" s="5"/>
      <c r="H1" s="5"/>
      <c r="I1" s="4"/>
      <c r="J1" s="4"/>
      <c r="K1" s="4"/>
      <c r="L1" s="4"/>
      <c r="M1" s="7"/>
      <c r="N1" s="7"/>
      <c r="O1" s="7"/>
    </row>
    <row r="2" spans="1:15" ht="18.5" thickBot="1" x14ac:dyDescent="0.6">
      <c r="A2" s="70" t="s">
        <v>39</v>
      </c>
      <c r="B2" s="7"/>
      <c r="C2" s="71" t="s">
        <v>40</v>
      </c>
      <c r="D2" s="4"/>
      <c r="E2" s="4"/>
      <c r="F2" s="4"/>
      <c r="G2" s="4"/>
      <c r="H2" s="71" t="s">
        <v>41</v>
      </c>
      <c r="I2" s="4"/>
      <c r="J2" s="4"/>
      <c r="K2" s="4"/>
      <c r="L2" s="4"/>
      <c r="M2" s="7"/>
      <c r="N2" s="7"/>
      <c r="O2" s="7"/>
    </row>
    <row r="3" spans="1:15" ht="40" customHeight="1" thickBot="1" x14ac:dyDescent="0.6">
      <c r="A3" s="86" t="s">
        <v>2</v>
      </c>
      <c r="B3" s="176" t="s">
        <v>42</v>
      </c>
      <c r="C3" s="88" t="s">
        <v>43</v>
      </c>
      <c r="D3" s="88" t="s">
        <v>44</v>
      </c>
      <c r="E3" s="88" t="s">
        <v>45</v>
      </c>
      <c r="F3" s="88" t="s">
        <v>46</v>
      </c>
      <c r="G3" s="88" t="s">
        <v>47</v>
      </c>
      <c r="H3" s="88" t="s">
        <v>48</v>
      </c>
      <c r="I3" s="88" t="s">
        <v>49</v>
      </c>
      <c r="J3" s="88" t="s">
        <v>50</v>
      </c>
      <c r="K3" s="88" t="s">
        <v>51</v>
      </c>
      <c r="L3" s="88" t="s">
        <v>52</v>
      </c>
      <c r="M3" s="89" t="s">
        <v>4</v>
      </c>
      <c r="N3" s="7"/>
      <c r="O3" s="7"/>
    </row>
    <row r="4" spans="1:15" ht="40" customHeight="1" x14ac:dyDescent="0.55000000000000004">
      <c r="A4" s="90" t="s">
        <v>13</v>
      </c>
      <c r="B4" s="177">
        <v>329464</v>
      </c>
      <c r="C4" s="91">
        <v>354051</v>
      </c>
      <c r="D4" s="91">
        <v>428496</v>
      </c>
      <c r="E4" s="91">
        <v>399107</v>
      </c>
      <c r="F4" s="91">
        <v>400157</v>
      </c>
      <c r="G4" s="91">
        <v>386662</v>
      </c>
      <c r="H4" s="91">
        <v>378050</v>
      </c>
      <c r="I4" s="91">
        <v>328784</v>
      </c>
      <c r="J4" s="91">
        <v>404082</v>
      </c>
      <c r="K4" s="91">
        <v>484601</v>
      </c>
      <c r="L4" s="12">
        <v>570463</v>
      </c>
      <c r="M4" s="15">
        <v>678526</v>
      </c>
      <c r="N4" s="7"/>
      <c r="O4" s="7"/>
    </row>
    <row r="5" spans="1:15" ht="40" customHeight="1" x14ac:dyDescent="0.55000000000000004">
      <c r="A5" s="90" t="s">
        <v>14</v>
      </c>
      <c r="B5" s="177">
        <v>144367</v>
      </c>
      <c r="C5" s="91">
        <v>155187</v>
      </c>
      <c r="D5" s="91">
        <v>182154</v>
      </c>
      <c r="E5" s="91">
        <v>176543</v>
      </c>
      <c r="F5" s="91">
        <v>183259</v>
      </c>
      <c r="G5" s="91">
        <v>180666</v>
      </c>
      <c r="H5" s="91">
        <v>179681</v>
      </c>
      <c r="I5" s="91">
        <v>152858</v>
      </c>
      <c r="J5" s="91">
        <v>199878</v>
      </c>
      <c r="K5" s="91">
        <v>240706</v>
      </c>
      <c r="L5" s="2">
        <v>296896</v>
      </c>
      <c r="M5" s="21">
        <v>378878</v>
      </c>
      <c r="N5" s="7"/>
      <c r="O5" s="7"/>
    </row>
    <row r="6" spans="1:15" ht="40" customHeight="1" x14ac:dyDescent="0.55000000000000004">
      <c r="A6" s="95" t="s">
        <v>15</v>
      </c>
      <c r="B6" s="178">
        <f t="shared" ref="B6:J6" si="0">B5/B4</f>
        <v>0.43818748027098559</v>
      </c>
      <c r="C6" s="93">
        <f t="shared" si="0"/>
        <v>0.438318208393706</v>
      </c>
      <c r="D6" s="93">
        <f t="shared" si="0"/>
        <v>0.42510081774392294</v>
      </c>
      <c r="E6" s="93">
        <f t="shared" si="0"/>
        <v>0.44234503529128782</v>
      </c>
      <c r="F6" s="93">
        <f t="shared" si="0"/>
        <v>0.4579677476590438</v>
      </c>
      <c r="G6" s="93">
        <f t="shared" si="0"/>
        <v>0.46724529433975925</v>
      </c>
      <c r="H6" s="93">
        <f t="shared" si="0"/>
        <v>0.47528369263324954</v>
      </c>
      <c r="I6" s="93">
        <f t="shared" si="0"/>
        <v>0.46491921748016934</v>
      </c>
      <c r="J6" s="93">
        <f t="shared" si="0"/>
        <v>0.49464712607837025</v>
      </c>
      <c r="K6" s="93">
        <f>K5/K4</f>
        <v>0.49670966423924012</v>
      </c>
      <c r="L6" s="124">
        <v>0.52</v>
      </c>
      <c r="M6" s="212">
        <f>M5/M4</f>
        <v>0.55838390864904219</v>
      </c>
      <c r="N6" s="7"/>
      <c r="O6" s="7"/>
    </row>
    <row r="7" spans="1:15" ht="40" customHeight="1" x14ac:dyDescent="0.55000000000000004">
      <c r="A7" s="95" t="s">
        <v>16</v>
      </c>
      <c r="B7" s="179">
        <v>26516</v>
      </c>
      <c r="C7" s="96">
        <v>30466</v>
      </c>
      <c r="D7" s="96">
        <v>27448</v>
      </c>
      <c r="E7" s="96">
        <v>25472</v>
      </c>
      <c r="F7" s="96">
        <v>19571</v>
      </c>
      <c r="G7" s="96">
        <v>10515</v>
      </c>
      <c r="H7" s="96">
        <v>10634</v>
      </c>
      <c r="I7" s="97">
        <v>-3953</v>
      </c>
      <c r="J7" s="96">
        <v>21945</v>
      </c>
      <c r="K7" s="96">
        <v>34002</v>
      </c>
      <c r="L7" s="18">
        <v>54215</v>
      </c>
      <c r="M7" s="21">
        <v>100111</v>
      </c>
      <c r="N7" s="7"/>
      <c r="O7" s="7"/>
    </row>
    <row r="8" spans="1:15" ht="40" customHeight="1" thickBot="1" x14ac:dyDescent="0.6">
      <c r="A8" s="98" t="s">
        <v>17</v>
      </c>
      <c r="B8" s="180">
        <v>0.08</v>
      </c>
      <c r="C8" s="99">
        <v>8.5999999999999993E-2</v>
      </c>
      <c r="D8" s="99">
        <v>6.4000000000000001E-2</v>
      </c>
      <c r="E8" s="99">
        <v>6.4000000000000001E-2</v>
      </c>
      <c r="F8" s="99">
        <v>4.9000000000000002E-2</v>
      </c>
      <c r="G8" s="99">
        <v>2.7194293724234604E-2</v>
      </c>
      <c r="H8" s="99">
        <v>2.8128554424017987E-2</v>
      </c>
      <c r="I8" s="99">
        <v>-1.2023091147987736E-2</v>
      </c>
      <c r="J8" s="99">
        <v>5.4308283962166096E-2</v>
      </c>
      <c r="K8" s="99">
        <v>7.0000000000000007E-2</v>
      </c>
      <c r="L8" s="174">
        <f>L7/L4</f>
        <v>9.5036838497851744E-2</v>
      </c>
      <c r="M8" s="29">
        <f>M7/M4</f>
        <v>0.14754187754043324</v>
      </c>
      <c r="N8" s="7"/>
      <c r="O8" s="7"/>
    </row>
    <row r="9" spans="1:15" ht="18" x14ac:dyDescent="0.55000000000000004">
      <c r="A9" s="7"/>
      <c r="B9" s="7"/>
      <c r="C9" s="7"/>
      <c r="D9" s="7"/>
      <c r="E9" s="7"/>
      <c r="F9" s="7"/>
      <c r="G9" s="7"/>
      <c r="H9" s="7"/>
      <c r="I9" s="7"/>
      <c r="J9" s="7"/>
      <c r="K9" s="7"/>
      <c r="L9" s="7"/>
      <c r="M9" s="7"/>
      <c r="N9" s="7"/>
      <c r="O9" s="7"/>
    </row>
    <row r="10" spans="1:15" ht="18" x14ac:dyDescent="0.55000000000000004">
      <c r="A10" s="70" t="s">
        <v>53</v>
      </c>
      <c r="B10" s="4"/>
      <c r="C10" s="5"/>
      <c r="D10" s="5"/>
      <c r="E10" s="5"/>
      <c r="F10" s="5"/>
      <c r="G10" s="5"/>
      <c r="H10" s="5"/>
      <c r="I10" s="4"/>
      <c r="J10" s="4"/>
      <c r="K10" s="4"/>
      <c r="L10" s="4"/>
      <c r="M10" s="7"/>
      <c r="N10" s="7"/>
      <c r="O10" s="7"/>
    </row>
    <row r="11" spans="1:15" ht="18.5" thickBot="1" x14ac:dyDescent="0.6">
      <c r="A11" s="70" t="s">
        <v>54</v>
      </c>
      <c r="B11" s="7"/>
      <c r="C11" s="71"/>
      <c r="D11" s="4"/>
      <c r="E11" s="4"/>
      <c r="F11" s="4"/>
      <c r="G11" s="71" t="s">
        <v>55</v>
      </c>
      <c r="H11" s="71" t="s">
        <v>55</v>
      </c>
      <c r="I11" s="4"/>
      <c r="J11" s="4"/>
      <c r="K11" s="4"/>
      <c r="L11" s="4"/>
      <c r="M11" s="7"/>
      <c r="N11" s="7"/>
      <c r="O11" s="7"/>
    </row>
    <row r="12" spans="1:15" ht="40" customHeight="1" thickBot="1" x14ac:dyDescent="0.6">
      <c r="A12" s="86" t="s">
        <v>2</v>
      </c>
      <c r="B12" s="176" t="s">
        <v>42</v>
      </c>
      <c r="C12" s="88" t="s">
        <v>43</v>
      </c>
      <c r="D12" s="88" t="s">
        <v>44</v>
      </c>
      <c r="E12" s="88" t="s">
        <v>45</v>
      </c>
      <c r="F12" s="88" t="s">
        <v>46</v>
      </c>
      <c r="G12" s="88" t="s">
        <v>47</v>
      </c>
      <c r="H12" s="88" t="s">
        <v>48</v>
      </c>
      <c r="I12" s="88" t="s">
        <v>49</v>
      </c>
      <c r="J12" s="88" t="s">
        <v>50</v>
      </c>
      <c r="K12" s="88" t="s">
        <v>51</v>
      </c>
      <c r="L12" s="175" t="s">
        <v>52</v>
      </c>
      <c r="M12" s="89" t="s">
        <v>4</v>
      </c>
      <c r="N12" s="7"/>
      <c r="O12" s="7"/>
    </row>
    <row r="13" spans="1:15" ht="20.149999999999999" customHeight="1" thickBot="1" x14ac:dyDescent="0.6">
      <c r="A13" s="254" t="s">
        <v>22</v>
      </c>
      <c r="B13" s="255"/>
      <c r="C13" s="255"/>
      <c r="D13" s="255"/>
      <c r="E13" s="255"/>
      <c r="F13" s="255"/>
      <c r="G13" s="255"/>
      <c r="H13" s="255"/>
      <c r="I13" s="255"/>
      <c r="J13" s="255"/>
      <c r="K13" s="255"/>
      <c r="L13" s="255"/>
      <c r="M13" s="256"/>
      <c r="N13" s="7"/>
      <c r="O13" s="7"/>
    </row>
    <row r="14" spans="1:15" ht="40" customHeight="1" x14ac:dyDescent="0.55000000000000004">
      <c r="A14" s="101" t="s">
        <v>13</v>
      </c>
      <c r="B14" s="80" t="s">
        <v>56</v>
      </c>
      <c r="C14" s="81" t="s">
        <v>56</v>
      </c>
      <c r="D14" s="81" t="s">
        <v>56</v>
      </c>
      <c r="E14" s="81" t="s">
        <v>56</v>
      </c>
      <c r="F14" s="81" t="s">
        <v>56</v>
      </c>
      <c r="G14" s="102">
        <v>170765</v>
      </c>
      <c r="H14" s="102">
        <v>170150</v>
      </c>
      <c r="I14" s="102">
        <v>159033</v>
      </c>
      <c r="J14" s="102">
        <v>208268</v>
      </c>
      <c r="K14" s="102">
        <v>258272</v>
      </c>
      <c r="L14" s="181">
        <v>285929</v>
      </c>
      <c r="M14" s="137">
        <v>326937</v>
      </c>
      <c r="N14" s="7"/>
      <c r="O14" s="7"/>
    </row>
    <row r="15" spans="1:15" ht="40" customHeight="1" x14ac:dyDescent="0.55000000000000004">
      <c r="A15" s="95" t="s">
        <v>16</v>
      </c>
      <c r="B15" s="74" t="s">
        <v>56</v>
      </c>
      <c r="C15" s="75" t="s">
        <v>56</v>
      </c>
      <c r="D15" s="75" t="s">
        <v>56</v>
      </c>
      <c r="E15" s="75" t="s">
        <v>56</v>
      </c>
      <c r="F15" s="75" t="s">
        <v>56</v>
      </c>
      <c r="G15" s="73">
        <v>8568</v>
      </c>
      <c r="H15" s="73">
        <v>3964</v>
      </c>
      <c r="I15" s="73">
        <v>24903</v>
      </c>
      <c r="J15" s="73">
        <v>42634</v>
      </c>
      <c r="K15" s="73">
        <v>49181</v>
      </c>
      <c r="L15" s="182">
        <v>50018</v>
      </c>
      <c r="M15" s="121">
        <v>70727</v>
      </c>
      <c r="N15" s="7"/>
      <c r="O15" s="7"/>
    </row>
    <row r="16" spans="1:15" ht="40" customHeight="1" thickBot="1" x14ac:dyDescent="0.6">
      <c r="A16" s="98" t="s">
        <v>17</v>
      </c>
      <c r="B16" s="184" t="s">
        <v>56</v>
      </c>
      <c r="C16" s="110" t="s">
        <v>56</v>
      </c>
      <c r="D16" s="110" t="s">
        <v>56</v>
      </c>
      <c r="E16" s="110" t="s">
        <v>56</v>
      </c>
      <c r="F16" s="110" t="s">
        <v>56</v>
      </c>
      <c r="G16" s="53">
        <f t="shared" ref="G16:L16" si="1">G15/G14</f>
        <v>5.0174216027874564E-2</v>
      </c>
      <c r="H16" s="53">
        <f t="shared" si="1"/>
        <v>2.3297090802233324E-2</v>
      </c>
      <c r="I16" s="53">
        <f t="shared" si="1"/>
        <v>0.15659014166871027</v>
      </c>
      <c r="J16" s="53">
        <f t="shared" si="1"/>
        <v>0.20470739623946069</v>
      </c>
      <c r="K16" s="53">
        <f t="shared" si="1"/>
        <v>0.19042327468715153</v>
      </c>
      <c r="L16" s="183">
        <f t="shared" si="1"/>
        <v>0.17493153894848021</v>
      </c>
      <c r="M16" s="100">
        <f>M15/M14</f>
        <v>0.21633219855813199</v>
      </c>
      <c r="N16" s="7"/>
      <c r="O16" s="7"/>
    </row>
    <row r="17" spans="1:15" ht="20.149999999999999" customHeight="1" thickBot="1" x14ac:dyDescent="0.6">
      <c r="A17" s="257" t="s">
        <v>25</v>
      </c>
      <c r="B17" s="255"/>
      <c r="C17" s="255"/>
      <c r="D17" s="255"/>
      <c r="E17" s="255"/>
      <c r="F17" s="255"/>
      <c r="G17" s="255"/>
      <c r="H17" s="255"/>
      <c r="I17" s="255"/>
      <c r="J17" s="255"/>
      <c r="K17" s="255"/>
      <c r="L17" s="255"/>
      <c r="M17" s="256"/>
      <c r="N17" s="7"/>
      <c r="O17" s="7"/>
    </row>
    <row r="18" spans="1:15" ht="40" customHeight="1" x14ac:dyDescent="0.55000000000000004">
      <c r="A18" s="101" t="s">
        <v>13</v>
      </c>
      <c r="B18" s="80" t="s">
        <v>56</v>
      </c>
      <c r="C18" s="81" t="s">
        <v>56</v>
      </c>
      <c r="D18" s="81" t="s">
        <v>56</v>
      </c>
      <c r="E18" s="81" t="s">
        <v>56</v>
      </c>
      <c r="F18" s="81" t="s">
        <v>56</v>
      </c>
      <c r="G18" s="102">
        <v>41175</v>
      </c>
      <c r="H18" s="102">
        <v>41737</v>
      </c>
      <c r="I18" s="102">
        <v>33540</v>
      </c>
      <c r="J18" s="102">
        <v>41332</v>
      </c>
      <c r="K18" s="102">
        <v>54155</v>
      </c>
      <c r="L18" s="181">
        <v>72155</v>
      </c>
      <c r="M18" s="137">
        <v>78621</v>
      </c>
      <c r="N18" s="7"/>
      <c r="O18" s="7"/>
    </row>
    <row r="19" spans="1:15" ht="40" customHeight="1" x14ac:dyDescent="0.55000000000000004">
      <c r="A19" s="185" t="s">
        <v>16</v>
      </c>
      <c r="B19" s="74" t="s">
        <v>56</v>
      </c>
      <c r="C19" s="75" t="s">
        <v>56</v>
      </c>
      <c r="D19" s="75" t="s">
        <v>56</v>
      </c>
      <c r="E19" s="75" t="s">
        <v>56</v>
      </c>
      <c r="F19" s="75" t="s">
        <v>56</v>
      </c>
      <c r="G19" s="73">
        <v>-1123</v>
      </c>
      <c r="H19" s="73">
        <v>-1336</v>
      </c>
      <c r="I19" s="73">
        <v>1388</v>
      </c>
      <c r="J19" s="73">
        <v>5004</v>
      </c>
      <c r="K19" s="73">
        <v>9489</v>
      </c>
      <c r="L19" s="182">
        <v>12811</v>
      </c>
      <c r="M19" s="121">
        <v>14104</v>
      </c>
      <c r="N19" s="7"/>
      <c r="O19" s="7"/>
    </row>
    <row r="20" spans="1:15" ht="40" customHeight="1" thickBot="1" x14ac:dyDescent="0.6">
      <c r="A20" s="98" t="s">
        <v>17</v>
      </c>
      <c r="B20" s="184" t="s">
        <v>56</v>
      </c>
      <c r="C20" s="110" t="s">
        <v>56</v>
      </c>
      <c r="D20" s="110" t="s">
        <v>56</v>
      </c>
      <c r="E20" s="110" t="s">
        <v>56</v>
      </c>
      <c r="F20" s="110" t="s">
        <v>56</v>
      </c>
      <c r="G20" s="53">
        <f t="shared" ref="G20:L20" si="2">G19/G18</f>
        <v>-2.7273831208257437E-2</v>
      </c>
      <c r="H20" s="53">
        <f t="shared" si="2"/>
        <v>-3.2009967175407911E-2</v>
      </c>
      <c r="I20" s="53">
        <f t="shared" si="2"/>
        <v>4.1383422778771613E-2</v>
      </c>
      <c r="J20" s="53">
        <f t="shared" si="2"/>
        <v>0.12106842156198587</v>
      </c>
      <c r="K20" s="53">
        <f t="shared" si="2"/>
        <v>0.17521927799833811</v>
      </c>
      <c r="L20" s="183">
        <f t="shared" si="2"/>
        <v>0.17754833344882545</v>
      </c>
      <c r="M20" s="100">
        <f>M19/M18</f>
        <v>0.17939227432874169</v>
      </c>
      <c r="N20" s="7"/>
      <c r="O20" s="7"/>
    </row>
    <row r="21" spans="1:15" ht="20.25" customHeight="1" thickBot="1" x14ac:dyDescent="0.6">
      <c r="A21" s="257" t="s">
        <v>26</v>
      </c>
      <c r="B21" s="255"/>
      <c r="C21" s="255"/>
      <c r="D21" s="255"/>
      <c r="E21" s="255"/>
      <c r="F21" s="255"/>
      <c r="G21" s="255"/>
      <c r="H21" s="255"/>
      <c r="I21" s="255"/>
      <c r="J21" s="255"/>
      <c r="K21" s="255"/>
      <c r="L21" s="255"/>
      <c r="M21" s="256"/>
      <c r="N21" s="7"/>
      <c r="O21" s="7"/>
    </row>
    <row r="22" spans="1:15" ht="40" customHeight="1" x14ac:dyDescent="0.55000000000000004">
      <c r="A22" s="101" t="s">
        <v>13</v>
      </c>
      <c r="B22" s="80" t="s">
        <v>56</v>
      </c>
      <c r="C22" s="81" t="s">
        <v>56</v>
      </c>
      <c r="D22" s="81" t="s">
        <v>56</v>
      </c>
      <c r="E22" s="81" t="s">
        <v>56</v>
      </c>
      <c r="F22" s="81" t="s">
        <v>56</v>
      </c>
      <c r="G22" s="102">
        <v>45234</v>
      </c>
      <c r="H22" s="102">
        <v>39227</v>
      </c>
      <c r="I22" s="102">
        <v>29790</v>
      </c>
      <c r="J22" s="102">
        <v>34115</v>
      </c>
      <c r="K22" s="102">
        <v>35278</v>
      </c>
      <c r="L22" s="181">
        <v>36185</v>
      </c>
      <c r="M22" s="137">
        <v>38065</v>
      </c>
      <c r="N22" s="7"/>
      <c r="O22" s="7"/>
    </row>
    <row r="23" spans="1:15" ht="40" customHeight="1" x14ac:dyDescent="0.55000000000000004">
      <c r="A23" s="95" t="s">
        <v>16</v>
      </c>
      <c r="B23" s="74" t="s">
        <v>56</v>
      </c>
      <c r="C23" s="75" t="s">
        <v>56</v>
      </c>
      <c r="D23" s="75" t="s">
        <v>56</v>
      </c>
      <c r="E23" s="75" t="s">
        <v>56</v>
      </c>
      <c r="F23" s="75" t="s">
        <v>56</v>
      </c>
      <c r="G23" s="77" t="s">
        <v>57</v>
      </c>
      <c r="H23" s="77" t="s">
        <v>57</v>
      </c>
      <c r="I23" s="73">
        <v>-5381</v>
      </c>
      <c r="J23" s="103">
        <v>-175</v>
      </c>
      <c r="K23" s="73">
        <v>-1645</v>
      </c>
      <c r="L23" s="182">
        <v>1002</v>
      </c>
      <c r="M23" s="121">
        <v>4341</v>
      </c>
      <c r="N23" s="7"/>
      <c r="O23" s="7"/>
    </row>
    <row r="24" spans="1:15" ht="40" customHeight="1" thickBot="1" x14ac:dyDescent="0.6">
      <c r="A24" s="98" t="s">
        <v>17</v>
      </c>
      <c r="B24" s="184" t="s">
        <v>56</v>
      </c>
      <c r="C24" s="110" t="s">
        <v>56</v>
      </c>
      <c r="D24" s="110" t="s">
        <v>56</v>
      </c>
      <c r="E24" s="110" t="s">
        <v>56</v>
      </c>
      <c r="F24" s="110" t="s">
        <v>56</v>
      </c>
      <c r="G24" s="84" t="s">
        <v>56</v>
      </c>
      <c r="H24" s="84" t="s">
        <v>56</v>
      </c>
      <c r="I24" s="53">
        <f>I23/I22</f>
        <v>-0.1806310842564619</v>
      </c>
      <c r="J24" s="53">
        <f>J23/J22</f>
        <v>-5.129708339440129E-3</v>
      </c>
      <c r="K24" s="53">
        <f>K23/K22</f>
        <v>-4.6629627529905321E-2</v>
      </c>
      <c r="L24" s="183">
        <f>L23/L22</f>
        <v>2.7691032195661186E-2</v>
      </c>
      <c r="M24" s="100">
        <f>M23/M22</f>
        <v>0.11404177065545777</v>
      </c>
      <c r="N24" s="7"/>
      <c r="O24" s="7"/>
    </row>
    <row r="25" spans="1:15" ht="20.149999999999999" customHeight="1" thickBot="1" x14ac:dyDescent="0.6">
      <c r="A25" s="257" t="s">
        <v>27</v>
      </c>
      <c r="B25" s="255"/>
      <c r="C25" s="255"/>
      <c r="D25" s="255"/>
      <c r="E25" s="255"/>
      <c r="F25" s="255"/>
      <c r="G25" s="255"/>
      <c r="H25" s="255"/>
      <c r="I25" s="255"/>
      <c r="J25" s="255"/>
      <c r="K25" s="255"/>
      <c r="L25" s="255"/>
      <c r="M25" s="256"/>
      <c r="N25" s="7"/>
      <c r="O25" s="7"/>
    </row>
    <row r="26" spans="1:15" ht="40" customHeight="1" x14ac:dyDescent="0.55000000000000004">
      <c r="A26" s="101" t="s">
        <v>13</v>
      </c>
      <c r="B26" s="80" t="s">
        <v>56</v>
      </c>
      <c r="C26" s="81" t="s">
        <v>56</v>
      </c>
      <c r="D26" s="81" t="s">
        <v>56</v>
      </c>
      <c r="E26" s="81" t="s">
        <v>56</v>
      </c>
      <c r="F26" s="81" t="s">
        <v>56</v>
      </c>
      <c r="G26" s="102">
        <v>39006</v>
      </c>
      <c r="H26" s="102">
        <v>34272</v>
      </c>
      <c r="I26" s="102">
        <v>29570</v>
      </c>
      <c r="J26" s="102">
        <v>33252</v>
      </c>
      <c r="K26" s="102">
        <v>43466</v>
      </c>
      <c r="L26" s="181">
        <v>59257</v>
      </c>
      <c r="M26" s="137">
        <v>98426</v>
      </c>
      <c r="N26" s="7"/>
      <c r="O26" s="7"/>
    </row>
    <row r="27" spans="1:15" ht="40" customHeight="1" x14ac:dyDescent="0.55000000000000004">
      <c r="A27" s="95" t="s">
        <v>16</v>
      </c>
      <c r="B27" s="74" t="s">
        <v>56</v>
      </c>
      <c r="C27" s="75" t="s">
        <v>56</v>
      </c>
      <c r="D27" s="75" t="s">
        <v>56</v>
      </c>
      <c r="E27" s="75" t="s">
        <v>56</v>
      </c>
      <c r="F27" s="75" t="s">
        <v>56</v>
      </c>
      <c r="G27" s="103">
        <v>192</v>
      </c>
      <c r="H27" s="103">
        <v>-405</v>
      </c>
      <c r="I27" s="73">
        <v>2051</v>
      </c>
      <c r="J27" s="73">
        <v>4310</v>
      </c>
      <c r="K27" s="73">
        <v>6425</v>
      </c>
      <c r="L27" s="182">
        <v>12047</v>
      </c>
      <c r="M27" s="121">
        <v>26876</v>
      </c>
      <c r="N27" s="7"/>
      <c r="O27" s="7"/>
    </row>
    <row r="28" spans="1:15" ht="40" customHeight="1" thickBot="1" x14ac:dyDescent="0.6">
      <c r="A28" s="98" t="s">
        <v>17</v>
      </c>
      <c r="B28" s="184" t="s">
        <v>56</v>
      </c>
      <c r="C28" s="110" t="s">
        <v>56</v>
      </c>
      <c r="D28" s="110" t="s">
        <v>56</v>
      </c>
      <c r="E28" s="110" t="s">
        <v>56</v>
      </c>
      <c r="F28" s="110" t="s">
        <v>56</v>
      </c>
      <c r="G28" s="53">
        <f t="shared" ref="G28:L28" si="3">G27/G26</f>
        <v>4.9223196431318261E-3</v>
      </c>
      <c r="H28" s="53">
        <f t="shared" si="3"/>
        <v>-1.1817226890756302E-2</v>
      </c>
      <c r="I28" s="53">
        <f t="shared" si="3"/>
        <v>6.9360838687859319E-2</v>
      </c>
      <c r="J28" s="53">
        <f t="shared" si="3"/>
        <v>0.12961626368338747</v>
      </c>
      <c r="K28" s="53">
        <f t="shared" si="3"/>
        <v>0.14781668430497399</v>
      </c>
      <c r="L28" s="183">
        <f t="shared" si="3"/>
        <v>0.20330087584589163</v>
      </c>
      <c r="M28" s="100">
        <f>M27/M26</f>
        <v>0.27305793184727611</v>
      </c>
      <c r="N28" s="7"/>
      <c r="O28" s="7"/>
    </row>
    <row r="29" spans="1:15" ht="20.149999999999999" customHeight="1" thickBot="1" x14ac:dyDescent="0.6">
      <c r="A29" s="257" t="s">
        <v>28</v>
      </c>
      <c r="B29" s="255"/>
      <c r="C29" s="255"/>
      <c r="D29" s="255"/>
      <c r="E29" s="255"/>
      <c r="F29" s="255"/>
      <c r="G29" s="255"/>
      <c r="H29" s="255"/>
      <c r="I29" s="255"/>
      <c r="J29" s="255"/>
      <c r="K29" s="255"/>
      <c r="L29" s="255"/>
      <c r="M29" s="256"/>
      <c r="N29" s="7"/>
      <c r="O29" s="7"/>
    </row>
    <row r="30" spans="1:15" ht="40" customHeight="1" x14ac:dyDescent="0.55000000000000004">
      <c r="A30" s="104" t="s">
        <v>13</v>
      </c>
      <c r="B30" s="105" t="s">
        <v>56</v>
      </c>
      <c r="C30" s="81" t="s">
        <v>56</v>
      </c>
      <c r="D30" s="81" t="s">
        <v>56</v>
      </c>
      <c r="E30" s="81" t="s">
        <v>56</v>
      </c>
      <c r="F30" s="81" t="s">
        <v>56</v>
      </c>
      <c r="G30" s="102">
        <v>42882</v>
      </c>
      <c r="H30" s="102">
        <v>45597</v>
      </c>
      <c r="I30" s="102">
        <v>33935</v>
      </c>
      <c r="J30" s="102">
        <v>38545</v>
      </c>
      <c r="K30" s="102">
        <v>43011</v>
      </c>
      <c r="L30" s="181">
        <v>60305</v>
      </c>
      <c r="M30" s="137">
        <v>95440</v>
      </c>
      <c r="N30" s="7"/>
      <c r="O30" s="7"/>
    </row>
    <row r="31" spans="1:15" ht="40" customHeight="1" x14ac:dyDescent="0.55000000000000004">
      <c r="A31" s="106" t="s">
        <v>16</v>
      </c>
      <c r="B31" s="107" t="s">
        <v>56</v>
      </c>
      <c r="C31" s="75" t="s">
        <v>56</v>
      </c>
      <c r="D31" s="75" t="s">
        <v>56</v>
      </c>
      <c r="E31" s="75" t="s">
        <v>56</v>
      </c>
      <c r="F31" s="75" t="s">
        <v>56</v>
      </c>
      <c r="G31" s="73">
        <v>7486</v>
      </c>
      <c r="H31" s="73">
        <v>8303</v>
      </c>
      <c r="I31" s="73">
        <v>3616</v>
      </c>
      <c r="J31" s="73">
        <v>4868</v>
      </c>
      <c r="K31" s="73">
        <v>7399</v>
      </c>
      <c r="L31" s="182">
        <v>15361</v>
      </c>
      <c r="M31" s="121">
        <v>32436</v>
      </c>
      <c r="N31" s="7"/>
      <c r="O31" s="7"/>
    </row>
    <row r="32" spans="1:15" ht="40" customHeight="1" thickBot="1" x14ac:dyDescent="0.6">
      <c r="A32" s="108" t="s">
        <v>17</v>
      </c>
      <c r="B32" s="109" t="s">
        <v>56</v>
      </c>
      <c r="C32" s="110" t="s">
        <v>56</v>
      </c>
      <c r="D32" s="110" t="s">
        <v>56</v>
      </c>
      <c r="E32" s="110" t="s">
        <v>56</v>
      </c>
      <c r="F32" s="110" t="s">
        <v>56</v>
      </c>
      <c r="G32" s="53">
        <f t="shared" ref="G32:L32" si="4">G31/G30</f>
        <v>0.17457208152604822</v>
      </c>
      <c r="H32" s="53">
        <f t="shared" si="4"/>
        <v>0.18209531328815493</v>
      </c>
      <c r="I32" s="53">
        <f t="shared" si="4"/>
        <v>0.10655665242375129</v>
      </c>
      <c r="J32" s="53">
        <f t="shared" si="4"/>
        <v>0.12629394214554418</v>
      </c>
      <c r="K32" s="53">
        <f t="shared" si="4"/>
        <v>0.1720257608518751</v>
      </c>
      <c r="L32" s="183">
        <f t="shared" si="4"/>
        <v>0.25472183069397231</v>
      </c>
      <c r="M32" s="100">
        <f>M31/M30</f>
        <v>0.33985750209555743</v>
      </c>
      <c r="N32" s="7"/>
      <c r="O32" s="7"/>
    </row>
    <row r="34" spans="1:12" ht="18" x14ac:dyDescent="0.55000000000000004">
      <c r="A34" s="252" t="s">
        <v>58</v>
      </c>
      <c r="B34" s="252"/>
      <c r="C34" s="252"/>
      <c r="D34" s="252"/>
      <c r="E34" s="252"/>
      <c r="F34" s="252"/>
      <c r="G34" s="252"/>
      <c r="H34" s="252"/>
      <c r="I34" s="252"/>
      <c r="J34" s="252"/>
      <c r="K34" s="252"/>
      <c r="L34" s="252"/>
    </row>
    <row r="35" spans="1:12" ht="18" x14ac:dyDescent="0.55000000000000004">
      <c r="A35" s="252" t="s">
        <v>59</v>
      </c>
      <c r="B35" s="252"/>
      <c r="C35" s="252"/>
      <c r="D35" s="252"/>
      <c r="E35" s="252"/>
      <c r="F35" s="252"/>
      <c r="G35" s="252"/>
      <c r="H35" s="252"/>
      <c r="I35" s="252"/>
      <c r="J35" s="252"/>
      <c r="K35" s="252"/>
      <c r="L35" s="252"/>
    </row>
    <row r="36" spans="1:12" ht="18" x14ac:dyDescent="0.55000000000000004">
      <c r="A36" s="252" t="s">
        <v>60</v>
      </c>
      <c r="B36" s="252"/>
      <c r="C36" s="252"/>
      <c r="D36" s="252"/>
      <c r="E36" s="252"/>
      <c r="F36" s="252"/>
      <c r="G36" s="252"/>
      <c r="H36" s="252"/>
      <c r="I36" s="252"/>
      <c r="J36" s="252"/>
      <c r="K36" s="252"/>
      <c r="L36" s="252"/>
    </row>
    <row r="37" spans="1:12" ht="30" customHeight="1" x14ac:dyDescent="0.55000000000000004">
      <c r="A37" s="253" t="s">
        <v>61</v>
      </c>
      <c r="B37" s="253"/>
      <c r="C37" s="253"/>
      <c r="D37" s="253"/>
      <c r="E37" s="253"/>
      <c r="F37" s="253"/>
      <c r="G37" s="253"/>
      <c r="H37" s="253"/>
      <c r="I37" s="253"/>
      <c r="J37" s="253"/>
      <c r="K37" s="253"/>
      <c r="L37" s="253"/>
    </row>
    <row r="38" spans="1:12" ht="36" customHeight="1" x14ac:dyDescent="0.55000000000000004">
      <c r="A38" s="253" t="s">
        <v>62</v>
      </c>
      <c r="B38" s="253"/>
      <c r="C38" s="253"/>
      <c r="D38" s="253"/>
      <c r="E38" s="253"/>
      <c r="F38" s="253"/>
      <c r="G38" s="253"/>
      <c r="H38" s="253"/>
      <c r="I38" s="253"/>
      <c r="J38" s="253"/>
      <c r="K38" s="253"/>
      <c r="L38" s="253"/>
    </row>
  </sheetData>
  <mergeCells count="10">
    <mergeCell ref="A13:M13"/>
    <mergeCell ref="A17:M17"/>
    <mergeCell ref="A21:M21"/>
    <mergeCell ref="A25:M25"/>
    <mergeCell ref="A29:M29"/>
    <mergeCell ref="A34:L34"/>
    <mergeCell ref="A35:L35"/>
    <mergeCell ref="A36:L36"/>
    <mergeCell ref="A37:L37"/>
    <mergeCell ref="A38:L38"/>
  </mergeCells>
  <phoneticPr fontId="2"/>
  <printOptions horizontalCentered="1"/>
  <pageMargins left="0" right="0" top="0.39370078740157483" bottom="0" header="0" footer="0"/>
  <pageSetup paperSize="9" scale="59" fitToHeight="0" orientation="portrait" r:id="rId1"/>
  <headerFooter>
    <oddHeader>&amp;L&amp;"BIZ UDPゴシック,標準"&amp;F</oddHeader>
    <oddFooter xml:space="preserve">&amp;C&amp;"BIZ UDPゴシック,標準"&amp;P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69"/>
  <sheetViews>
    <sheetView tabSelected="1" view="pageBreakPreview" zoomScale="60" zoomScaleNormal="60" workbookViewId="0">
      <selection activeCell="O9" sqref="O9"/>
    </sheetView>
  </sheetViews>
  <sheetFormatPr defaultRowHeight="18.75" customHeight="1" x14ac:dyDescent="0.55000000000000004"/>
  <cols>
    <col min="1" max="1" width="28.83203125" customWidth="1"/>
    <col min="2" max="13" width="10.58203125" customWidth="1"/>
  </cols>
  <sheetData>
    <row r="1" spans="1:15" ht="18" x14ac:dyDescent="0.55000000000000004">
      <c r="A1" s="70" t="s">
        <v>63</v>
      </c>
      <c r="B1" s="4"/>
      <c r="C1" s="5"/>
      <c r="D1" s="5"/>
      <c r="E1" s="5"/>
      <c r="F1" s="5"/>
      <c r="G1" s="5"/>
      <c r="H1" s="5"/>
      <c r="I1" s="4"/>
      <c r="J1" s="4"/>
      <c r="K1" s="4"/>
      <c r="L1" s="4"/>
      <c r="M1" s="7"/>
      <c r="N1" s="7"/>
      <c r="O1" s="7"/>
    </row>
    <row r="2" spans="1:15" ht="18.5" thickBot="1" x14ac:dyDescent="0.6">
      <c r="A2" s="70" t="s">
        <v>64</v>
      </c>
      <c r="B2" s="7"/>
      <c r="C2" s="71" t="s">
        <v>40</v>
      </c>
      <c r="D2" s="4"/>
      <c r="E2" s="4"/>
      <c r="F2" s="4"/>
      <c r="G2" s="4"/>
      <c r="H2" s="71" t="s">
        <v>41</v>
      </c>
      <c r="I2" s="4"/>
      <c r="J2" s="4"/>
      <c r="K2" s="4"/>
      <c r="L2" s="4"/>
      <c r="M2" s="7"/>
      <c r="N2" s="7"/>
      <c r="O2" s="7"/>
    </row>
    <row r="3" spans="1:15" ht="40" customHeight="1" thickBot="1" x14ac:dyDescent="0.6">
      <c r="A3" s="31" t="s">
        <v>2</v>
      </c>
      <c r="B3" s="87" t="s">
        <v>65</v>
      </c>
      <c r="C3" s="88" t="s">
        <v>43</v>
      </c>
      <c r="D3" s="88" t="s">
        <v>44</v>
      </c>
      <c r="E3" s="88" t="s">
        <v>45</v>
      </c>
      <c r="F3" s="88" t="s">
        <v>46</v>
      </c>
      <c r="G3" s="88" t="s">
        <v>47</v>
      </c>
      <c r="H3" s="88" t="s">
        <v>48</v>
      </c>
      <c r="I3" s="88" t="s">
        <v>49</v>
      </c>
      <c r="J3" s="88" t="s">
        <v>50</v>
      </c>
      <c r="K3" s="88" t="s">
        <v>51</v>
      </c>
      <c r="L3" s="88" t="s">
        <v>52</v>
      </c>
      <c r="M3" s="89" t="s">
        <v>4</v>
      </c>
      <c r="N3" s="7"/>
      <c r="O3" s="7"/>
    </row>
    <row r="4" spans="1:15" ht="20.149999999999999" customHeight="1" thickBot="1" x14ac:dyDescent="0.6">
      <c r="A4" s="257" t="s">
        <v>66</v>
      </c>
      <c r="B4" s="255"/>
      <c r="C4" s="255"/>
      <c r="D4" s="255"/>
      <c r="E4" s="255"/>
      <c r="F4" s="255"/>
      <c r="G4" s="255"/>
      <c r="H4" s="255"/>
      <c r="I4" s="255"/>
      <c r="J4" s="255"/>
      <c r="K4" s="255"/>
      <c r="L4" s="255"/>
      <c r="M4" s="256"/>
      <c r="N4" s="7"/>
      <c r="O4" s="7"/>
    </row>
    <row r="5" spans="1:15" ht="40" customHeight="1" x14ac:dyDescent="0.55000000000000004">
      <c r="A5" s="36" t="s">
        <v>13</v>
      </c>
      <c r="B5" s="189">
        <v>119796</v>
      </c>
      <c r="C5" s="82">
        <v>82575</v>
      </c>
      <c r="D5" s="82">
        <v>122785</v>
      </c>
      <c r="E5" s="82">
        <v>119989</v>
      </c>
      <c r="F5" s="82">
        <v>119462</v>
      </c>
      <c r="G5" s="82">
        <v>118250</v>
      </c>
      <c r="H5" s="82">
        <v>120950</v>
      </c>
      <c r="I5" s="82">
        <v>94398</v>
      </c>
      <c r="J5" s="82">
        <v>109911</v>
      </c>
      <c r="K5" s="82">
        <v>123402</v>
      </c>
      <c r="L5" s="135">
        <v>135849</v>
      </c>
      <c r="M5" s="188">
        <v>166432</v>
      </c>
      <c r="N5" s="7"/>
      <c r="O5" s="7"/>
    </row>
    <row r="6" spans="1:15" ht="40" customHeight="1" x14ac:dyDescent="0.55000000000000004">
      <c r="A6" s="37" t="s">
        <v>16</v>
      </c>
      <c r="B6" s="72">
        <v>2937</v>
      </c>
      <c r="C6" s="73">
        <v>-714</v>
      </c>
      <c r="D6" s="73">
        <v>2291</v>
      </c>
      <c r="E6" s="73">
        <v>6281</v>
      </c>
      <c r="F6" s="73">
        <v>5886</v>
      </c>
      <c r="G6" s="73">
        <v>4035</v>
      </c>
      <c r="H6" s="73">
        <v>4895</v>
      </c>
      <c r="I6" s="73">
        <v>-3791</v>
      </c>
      <c r="J6" s="73">
        <v>1193</v>
      </c>
      <c r="K6" s="73">
        <v>6046</v>
      </c>
      <c r="L6" s="45">
        <v>12797</v>
      </c>
      <c r="M6" s="21">
        <v>27674</v>
      </c>
      <c r="N6" s="7"/>
      <c r="O6" s="7"/>
    </row>
    <row r="7" spans="1:15" ht="40" customHeight="1" thickBot="1" x14ac:dyDescent="0.6">
      <c r="A7" s="52" t="s">
        <v>17</v>
      </c>
      <c r="B7" s="190">
        <v>2.4518541593031306E-2</v>
      </c>
      <c r="C7" s="85">
        <v>-8.6537864311257984E-3</v>
      </c>
      <c r="D7" s="85">
        <v>1.8660573340438517E-2</v>
      </c>
      <c r="E7" s="85">
        <v>5.2354311349605054E-2</v>
      </c>
      <c r="F7" s="85">
        <v>4.9273829858260405E-2</v>
      </c>
      <c r="G7" s="85">
        <f>G6/G5</f>
        <v>3.4122621564482029E-2</v>
      </c>
      <c r="H7" s="85">
        <f>H6/H5</f>
        <v>4.0471269119470854E-2</v>
      </c>
      <c r="I7" s="85">
        <f>I6/I5</f>
        <v>-4.0159749147227697E-2</v>
      </c>
      <c r="J7" s="85">
        <v>1.0854236609620512E-2</v>
      </c>
      <c r="K7" s="85">
        <v>4.8994343689729505E-2</v>
      </c>
      <c r="L7" s="53">
        <f>L6/L5</f>
        <v>9.4200178138963114E-2</v>
      </c>
      <c r="M7" s="29">
        <f>M6/M5</f>
        <v>0.16627811959238609</v>
      </c>
      <c r="N7" s="7"/>
      <c r="O7" s="7"/>
    </row>
    <row r="8" spans="1:15" ht="20.149999999999999" customHeight="1" thickBot="1" x14ac:dyDescent="0.6">
      <c r="A8" s="244" t="s">
        <v>67</v>
      </c>
      <c r="B8" s="258"/>
      <c r="C8" s="258"/>
      <c r="D8" s="258"/>
      <c r="E8" s="258"/>
      <c r="F8" s="258"/>
      <c r="G8" s="258"/>
      <c r="H8" s="258"/>
      <c r="I8" s="258"/>
      <c r="J8" s="258"/>
      <c r="K8" s="258"/>
      <c r="L8" s="258"/>
      <c r="M8" s="259"/>
      <c r="N8" s="7"/>
      <c r="O8" s="7"/>
    </row>
    <row r="9" spans="1:15" ht="40" customHeight="1" x14ac:dyDescent="0.55000000000000004">
      <c r="A9" s="36" t="s">
        <v>13</v>
      </c>
      <c r="B9" s="80" t="s">
        <v>56</v>
      </c>
      <c r="C9" s="81" t="s">
        <v>56</v>
      </c>
      <c r="D9" s="81" t="s">
        <v>56</v>
      </c>
      <c r="E9" s="81" t="s">
        <v>56</v>
      </c>
      <c r="F9" s="81" t="s">
        <v>56</v>
      </c>
      <c r="G9" s="82">
        <v>79129</v>
      </c>
      <c r="H9" s="82">
        <v>78959</v>
      </c>
      <c r="I9" s="82">
        <v>65377</v>
      </c>
      <c r="J9" s="82">
        <v>86176</v>
      </c>
      <c r="K9" s="82">
        <v>105331</v>
      </c>
      <c r="L9" s="135">
        <v>114618</v>
      </c>
      <c r="M9" s="188">
        <v>135041</v>
      </c>
      <c r="N9" s="7"/>
      <c r="O9" s="7"/>
    </row>
    <row r="10" spans="1:15" ht="40" customHeight="1" x14ac:dyDescent="0.55000000000000004">
      <c r="A10" s="37" t="s">
        <v>16</v>
      </c>
      <c r="B10" s="76" t="s">
        <v>68</v>
      </c>
      <c r="C10" s="77" t="s">
        <v>68</v>
      </c>
      <c r="D10" s="77" t="s">
        <v>68</v>
      </c>
      <c r="E10" s="77" t="s">
        <v>68</v>
      </c>
      <c r="F10" s="77" t="s">
        <v>68</v>
      </c>
      <c r="G10" s="73">
        <v>-4108</v>
      </c>
      <c r="H10" s="73">
        <v>-5969</v>
      </c>
      <c r="I10" s="73">
        <v>-4548</v>
      </c>
      <c r="J10" s="73">
        <v>848</v>
      </c>
      <c r="K10" s="73">
        <v>26</v>
      </c>
      <c r="L10" s="45">
        <v>1441</v>
      </c>
      <c r="M10" s="21">
        <v>11274</v>
      </c>
      <c r="N10" s="7"/>
      <c r="O10" s="7"/>
    </row>
    <row r="11" spans="1:15" ht="40" customHeight="1" thickBot="1" x14ac:dyDescent="0.6">
      <c r="A11" s="52" t="s">
        <v>17</v>
      </c>
      <c r="B11" s="83" t="s">
        <v>56</v>
      </c>
      <c r="C11" s="84" t="s">
        <v>56</v>
      </c>
      <c r="D11" s="84" t="s">
        <v>56</v>
      </c>
      <c r="E11" s="84" t="s">
        <v>56</v>
      </c>
      <c r="F11" s="84" t="s">
        <v>56</v>
      </c>
      <c r="G11" s="85">
        <f>G10/G9</f>
        <v>-5.1915227034336334E-2</v>
      </c>
      <c r="H11" s="85">
        <f>H10/H9</f>
        <v>-7.5596195493863899E-2</v>
      </c>
      <c r="I11" s="85">
        <f>I10/I9</f>
        <v>-6.9565749422579801E-2</v>
      </c>
      <c r="J11" s="85">
        <v>9.8403267731154848E-3</v>
      </c>
      <c r="K11" s="85">
        <v>2.4684091103283935E-4</v>
      </c>
      <c r="L11" s="53">
        <f>L10/L9</f>
        <v>1.2572196339143939E-2</v>
      </c>
      <c r="M11" s="29">
        <f>M10/M9</f>
        <v>8.3485756177753417E-2</v>
      </c>
      <c r="N11" s="7"/>
      <c r="O11" s="7"/>
    </row>
    <row r="12" spans="1:15" ht="20.149999999999999" customHeight="1" thickBot="1" x14ac:dyDescent="0.6">
      <c r="A12" s="244" t="s">
        <v>69</v>
      </c>
      <c r="B12" s="258"/>
      <c r="C12" s="258"/>
      <c r="D12" s="258"/>
      <c r="E12" s="258"/>
      <c r="F12" s="258"/>
      <c r="G12" s="258"/>
      <c r="H12" s="258"/>
      <c r="I12" s="258"/>
      <c r="J12" s="258"/>
      <c r="K12" s="258"/>
      <c r="L12" s="258"/>
      <c r="M12" s="259"/>
      <c r="N12" s="7"/>
      <c r="O12" s="7"/>
    </row>
    <row r="13" spans="1:15" ht="40" customHeight="1" x14ac:dyDescent="0.55000000000000004">
      <c r="A13" s="36" t="s">
        <v>13</v>
      </c>
      <c r="B13" s="189">
        <v>85235</v>
      </c>
      <c r="C13" s="82">
        <v>104791</v>
      </c>
      <c r="D13" s="82">
        <v>116022</v>
      </c>
      <c r="E13" s="82">
        <v>107601</v>
      </c>
      <c r="F13" s="82">
        <v>106290</v>
      </c>
      <c r="G13" s="82">
        <v>105683</v>
      </c>
      <c r="H13" s="82">
        <v>95605</v>
      </c>
      <c r="I13" s="82">
        <v>87342</v>
      </c>
      <c r="J13" s="82">
        <v>106604</v>
      </c>
      <c r="K13" s="82">
        <v>130099</v>
      </c>
      <c r="L13" s="135">
        <v>147982</v>
      </c>
      <c r="M13" s="188">
        <v>179389</v>
      </c>
      <c r="N13" s="7"/>
      <c r="O13" s="7"/>
    </row>
    <row r="14" spans="1:15" ht="40" customHeight="1" x14ac:dyDescent="0.55000000000000004">
      <c r="A14" s="37" t="s">
        <v>16</v>
      </c>
      <c r="B14" s="72">
        <v>7545</v>
      </c>
      <c r="C14" s="78">
        <v>8652</v>
      </c>
      <c r="D14" s="78">
        <v>10939</v>
      </c>
      <c r="E14" s="78">
        <v>11309</v>
      </c>
      <c r="F14" s="78">
        <v>8297</v>
      </c>
      <c r="G14" s="73">
        <v>5099</v>
      </c>
      <c r="H14" s="78">
        <v>2866</v>
      </c>
      <c r="I14" s="78">
        <v>4572</v>
      </c>
      <c r="J14" s="78">
        <v>10889</v>
      </c>
      <c r="K14" s="78">
        <v>11254</v>
      </c>
      <c r="L14" s="45">
        <v>14190</v>
      </c>
      <c r="M14" s="21">
        <v>25290</v>
      </c>
      <c r="N14" s="7"/>
      <c r="O14" s="7"/>
    </row>
    <row r="15" spans="1:15" ht="40" customHeight="1" thickBot="1" x14ac:dyDescent="0.6">
      <c r="A15" s="52" t="s">
        <v>17</v>
      </c>
      <c r="B15" s="190">
        <v>8.8523311589615086E-2</v>
      </c>
      <c r="C15" s="85">
        <v>8.2569830605726063E-2</v>
      </c>
      <c r="D15" s="85">
        <v>9.4286332785463917E-2</v>
      </c>
      <c r="E15" s="85">
        <v>0.1051043512355079</v>
      </c>
      <c r="F15" s="85">
        <v>7.8062279896638873E-2</v>
      </c>
      <c r="G15" s="85">
        <f>G14/G13</f>
        <v>4.8248062602310682E-2</v>
      </c>
      <c r="H15" s="85">
        <f>H14/H13</f>
        <v>2.9977511636420689E-2</v>
      </c>
      <c r="I15" s="85">
        <f>I14/I13</f>
        <v>5.234595040186852E-2</v>
      </c>
      <c r="J15" s="85">
        <v>0.10214438482608533</v>
      </c>
      <c r="K15" s="85">
        <v>8.6503355137241639E-2</v>
      </c>
      <c r="L15" s="53">
        <f>L14/L13</f>
        <v>9.5890040680623317E-2</v>
      </c>
      <c r="M15" s="29">
        <f>M14/M13</f>
        <v>0.14097854383490627</v>
      </c>
      <c r="N15" s="7"/>
      <c r="O15" s="7"/>
    </row>
    <row r="16" spans="1:15" ht="20.149999999999999" customHeight="1" thickBot="1" x14ac:dyDescent="0.6">
      <c r="A16" s="244" t="s">
        <v>70</v>
      </c>
      <c r="B16" s="258"/>
      <c r="C16" s="258"/>
      <c r="D16" s="258"/>
      <c r="E16" s="258"/>
      <c r="F16" s="258"/>
      <c r="G16" s="258"/>
      <c r="H16" s="258"/>
      <c r="I16" s="258"/>
      <c r="J16" s="258"/>
      <c r="K16" s="258"/>
      <c r="L16" s="258"/>
      <c r="M16" s="259"/>
      <c r="N16" s="7"/>
      <c r="O16" s="7"/>
    </row>
    <row r="17" spans="1:15" ht="40" customHeight="1" x14ac:dyDescent="0.55000000000000004">
      <c r="A17" s="36" t="s">
        <v>13</v>
      </c>
      <c r="B17" s="80" t="s">
        <v>56</v>
      </c>
      <c r="C17" s="81" t="s">
        <v>56</v>
      </c>
      <c r="D17" s="81" t="s">
        <v>56</v>
      </c>
      <c r="E17" s="81" t="s">
        <v>56</v>
      </c>
      <c r="F17" s="81" t="s">
        <v>56</v>
      </c>
      <c r="G17" s="82">
        <v>39690</v>
      </c>
      <c r="H17" s="82">
        <v>39448</v>
      </c>
      <c r="I17" s="82">
        <v>41118</v>
      </c>
      <c r="J17" s="82">
        <v>52593</v>
      </c>
      <c r="K17" s="82">
        <v>62411</v>
      </c>
      <c r="L17" s="135">
        <v>77616</v>
      </c>
      <c r="M17" s="188">
        <v>100498</v>
      </c>
      <c r="N17" s="7"/>
      <c r="O17" s="7"/>
    </row>
    <row r="18" spans="1:15" ht="40" customHeight="1" x14ac:dyDescent="0.55000000000000004">
      <c r="A18" s="37" t="s">
        <v>16</v>
      </c>
      <c r="B18" s="76" t="s">
        <v>68</v>
      </c>
      <c r="C18" s="77" t="s">
        <v>68</v>
      </c>
      <c r="D18" s="77" t="s">
        <v>68</v>
      </c>
      <c r="E18" s="77" t="s">
        <v>68</v>
      </c>
      <c r="F18" s="77" t="s">
        <v>68</v>
      </c>
      <c r="G18" s="73">
        <v>6253</v>
      </c>
      <c r="H18" s="78">
        <v>5398</v>
      </c>
      <c r="I18" s="78">
        <v>4305</v>
      </c>
      <c r="J18" s="78">
        <v>9147</v>
      </c>
      <c r="K18" s="78">
        <v>10067</v>
      </c>
      <c r="L18" s="45">
        <v>13107</v>
      </c>
      <c r="M18" s="21">
        <v>19336</v>
      </c>
      <c r="N18" s="7"/>
      <c r="O18" s="7"/>
    </row>
    <row r="19" spans="1:15" ht="40" customHeight="1" thickBot="1" x14ac:dyDescent="0.6">
      <c r="A19" s="52" t="s">
        <v>17</v>
      </c>
      <c r="B19" s="83" t="s">
        <v>56</v>
      </c>
      <c r="C19" s="84" t="s">
        <v>56</v>
      </c>
      <c r="D19" s="84" t="s">
        <v>56</v>
      </c>
      <c r="E19" s="84" t="s">
        <v>56</v>
      </c>
      <c r="F19" s="84" t="s">
        <v>56</v>
      </c>
      <c r="G19" s="85">
        <f>G18/G17</f>
        <v>0.15754598135550515</v>
      </c>
      <c r="H19" s="85">
        <f>H18/H17</f>
        <v>0.1368383694990874</v>
      </c>
      <c r="I19" s="85">
        <f>I18/I17</f>
        <v>0.10469867211440245</v>
      </c>
      <c r="J19" s="85">
        <v>0.17392048371456278</v>
      </c>
      <c r="K19" s="85">
        <v>0.16130169361170307</v>
      </c>
      <c r="L19" s="53">
        <f>L18/L17</f>
        <v>0.16886982065553494</v>
      </c>
      <c r="M19" s="29">
        <f>M18/M17</f>
        <v>0.19240183884256404</v>
      </c>
      <c r="N19" s="7"/>
      <c r="O19" s="7"/>
    </row>
    <row r="20" spans="1:15" ht="20.149999999999999" customHeight="1" thickBot="1" x14ac:dyDescent="0.6">
      <c r="A20" s="244" t="s">
        <v>35</v>
      </c>
      <c r="B20" s="258"/>
      <c r="C20" s="258"/>
      <c r="D20" s="258"/>
      <c r="E20" s="258"/>
      <c r="F20" s="258"/>
      <c r="G20" s="258"/>
      <c r="H20" s="258"/>
      <c r="I20" s="258"/>
      <c r="J20" s="258"/>
      <c r="K20" s="258"/>
      <c r="L20" s="258"/>
      <c r="M20" s="259"/>
      <c r="N20" s="7"/>
      <c r="O20" s="7"/>
    </row>
    <row r="21" spans="1:15" ht="40" customHeight="1" x14ac:dyDescent="0.55000000000000004">
      <c r="A21" s="36" t="s">
        <v>13</v>
      </c>
      <c r="B21" s="189">
        <v>15105</v>
      </c>
      <c r="C21" s="81" t="s">
        <v>56</v>
      </c>
      <c r="D21" s="81" t="s">
        <v>56</v>
      </c>
      <c r="E21" s="81" t="s">
        <v>56</v>
      </c>
      <c r="F21" s="81" t="s">
        <v>56</v>
      </c>
      <c r="G21" s="82">
        <v>17640</v>
      </c>
      <c r="H21" s="82">
        <v>18446</v>
      </c>
      <c r="I21" s="82">
        <v>19926</v>
      </c>
      <c r="J21" s="82">
        <v>24756</v>
      </c>
      <c r="K21" s="82">
        <v>33292</v>
      </c>
      <c r="L21" s="135">
        <v>38460</v>
      </c>
      <c r="M21" s="188">
        <v>42987</v>
      </c>
      <c r="N21" s="7"/>
      <c r="O21" s="7"/>
    </row>
    <row r="22" spans="1:15" ht="40" customHeight="1" x14ac:dyDescent="0.55000000000000004">
      <c r="A22" s="37" t="s">
        <v>16</v>
      </c>
      <c r="B22" s="72">
        <v>3230</v>
      </c>
      <c r="C22" s="77" t="s">
        <v>68</v>
      </c>
      <c r="D22" s="77" t="s">
        <v>68</v>
      </c>
      <c r="E22" s="77" t="s">
        <v>68</v>
      </c>
      <c r="F22" s="77" t="s">
        <v>68</v>
      </c>
      <c r="G22" s="73">
        <v>2698</v>
      </c>
      <c r="H22" s="73">
        <v>1944</v>
      </c>
      <c r="I22" s="73">
        <v>2707</v>
      </c>
      <c r="J22" s="73">
        <v>3347</v>
      </c>
      <c r="K22" s="73">
        <v>5211</v>
      </c>
      <c r="L22" s="45">
        <v>6241</v>
      </c>
      <c r="M22" s="21">
        <v>7635</v>
      </c>
      <c r="N22" s="7"/>
      <c r="O22" s="7"/>
    </row>
    <row r="23" spans="1:15" ht="40" customHeight="1" thickBot="1" x14ac:dyDescent="0.6">
      <c r="A23" s="52" t="s">
        <v>17</v>
      </c>
      <c r="B23" s="190">
        <v>0.21382645008607454</v>
      </c>
      <c r="C23" s="84" t="s">
        <v>56</v>
      </c>
      <c r="D23" s="84" t="s">
        <v>56</v>
      </c>
      <c r="E23" s="84" t="s">
        <v>56</v>
      </c>
      <c r="F23" s="84" t="s">
        <v>56</v>
      </c>
      <c r="G23" s="85">
        <f>G22/G21</f>
        <v>0.15294784580498866</v>
      </c>
      <c r="H23" s="85">
        <f>H22/H21</f>
        <v>0.10538870215764935</v>
      </c>
      <c r="I23" s="85">
        <f>I22/I21</f>
        <v>0.13585265482284453</v>
      </c>
      <c r="J23" s="85">
        <v>0.13519954758442398</v>
      </c>
      <c r="K23" s="85">
        <v>0.15652408987144059</v>
      </c>
      <c r="L23" s="28">
        <f>L22/L21</f>
        <v>0.162272490899636</v>
      </c>
      <c r="M23" s="29">
        <f>M22/M21</f>
        <v>0.17761183613650638</v>
      </c>
      <c r="N23" s="7"/>
      <c r="O23" s="7"/>
    </row>
    <row r="24" spans="1:15" ht="20.149999999999999" customHeight="1" thickBot="1" x14ac:dyDescent="0.6">
      <c r="A24" s="244" t="s">
        <v>71</v>
      </c>
      <c r="B24" s="258"/>
      <c r="C24" s="258"/>
      <c r="D24" s="258"/>
      <c r="E24" s="258"/>
      <c r="F24" s="258"/>
      <c r="G24" s="258"/>
      <c r="H24" s="258"/>
      <c r="I24" s="258"/>
      <c r="J24" s="258"/>
      <c r="K24" s="258"/>
      <c r="L24" s="258"/>
      <c r="M24" s="259"/>
      <c r="N24" s="7"/>
      <c r="O24" s="7"/>
    </row>
    <row r="25" spans="1:15" ht="40" customHeight="1" x14ac:dyDescent="0.55000000000000004">
      <c r="A25" s="36" t="s">
        <v>13</v>
      </c>
      <c r="B25" s="80" t="s">
        <v>56</v>
      </c>
      <c r="C25" s="81" t="s">
        <v>56</v>
      </c>
      <c r="D25" s="81" t="s">
        <v>56</v>
      </c>
      <c r="E25" s="81" t="s">
        <v>56</v>
      </c>
      <c r="F25" s="81" t="s">
        <v>56</v>
      </c>
      <c r="G25" s="82">
        <v>9514</v>
      </c>
      <c r="H25" s="82">
        <v>11304</v>
      </c>
      <c r="I25" s="82">
        <v>8553</v>
      </c>
      <c r="J25" s="82">
        <v>10903</v>
      </c>
      <c r="K25" s="82">
        <v>18448</v>
      </c>
      <c r="L25" s="135">
        <v>27123</v>
      </c>
      <c r="M25" s="188">
        <v>37321</v>
      </c>
      <c r="N25" s="7"/>
      <c r="O25" s="7"/>
    </row>
    <row r="26" spans="1:15" ht="40" customHeight="1" x14ac:dyDescent="0.55000000000000004">
      <c r="A26" s="37" t="s">
        <v>16</v>
      </c>
      <c r="B26" s="76" t="s">
        <v>68</v>
      </c>
      <c r="C26" s="77" t="s">
        <v>68</v>
      </c>
      <c r="D26" s="77" t="s">
        <v>68</v>
      </c>
      <c r="E26" s="77" t="s">
        <v>68</v>
      </c>
      <c r="F26" s="77" t="s">
        <v>68</v>
      </c>
      <c r="G26" s="73">
        <v>986</v>
      </c>
      <c r="H26" s="73">
        <v>789</v>
      </c>
      <c r="I26" s="73">
        <v>152</v>
      </c>
      <c r="J26" s="73">
        <v>964</v>
      </c>
      <c r="K26" s="73">
        <v>2984</v>
      </c>
      <c r="L26" s="45">
        <v>4971</v>
      </c>
      <c r="M26" s="21">
        <v>7415</v>
      </c>
      <c r="N26" s="7"/>
      <c r="O26" s="7"/>
    </row>
    <row r="27" spans="1:15" ht="40" customHeight="1" thickBot="1" x14ac:dyDescent="0.6">
      <c r="A27" s="52" t="s">
        <v>17</v>
      </c>
      <c r="B27" s="83" t="s">
        <v>56</v>
      </c>
      <c r="C27" s="84" t="s">
        <v>56</v>
      </c>
      <c r="D27" s="84" t="s">
        <v>56</v>
      </c>
      <c r="E27" s="84" t="s">
        <v>56</v>
      </c>
      <c r="F27" s="84" t="s">
        <v>56</v>
      </c>
      <c r="G27" s="85">
        <f>G26/G25</f>
        <v>0.10363674584822367</v>
      </c>
      <c r="H27" s="85">
        <f>H26/H25</f>
        <v>6.9798301486199574E-2</v>
      </c>
      <c r="I27" s="85">
        <f>I26/I25</f>
        <v>1.7771542148953583E-2</v>
      </c>
      <c r="J27" s="85">
        <v>8.8416032284692289E-2</v>
      </c>
      <c r="K27" s="85">
        <v>0.16175195143104942</v>
      </c>
      <c r="L27" s="53">
        <f>L26/L25</f>
        <v>0.18327618626258158</v>
      </c>
      <c r="M27" s="29">
        <f>M26/M25</f>
        <v>0.19868170734974946</v>
      </c>
      <c r="N27" s="7"/>
      <c r="O27" s="7"/>
    </row>
    <row r="28" spans="1:15" ht="20.149999999999999" customHeight="1" thickBot="1" x14ac:dyDescent="0.6">
      <c r="A28" s="244" t="s">
        <v>72</v>
      </c>
      <c r="B28" s="258"/>
      <c r="C28" s="258"/>
      <c r="D28" s="258"/>
      <c r="E28" s="258"/>
      <c r="F28" s="258"/>
      <c r="G28" s="258"/>
      <c r="H28" s="258"/>
      <c r="I28" s="258"/>
      <c r="J28" s="258"/>
      <c r="K28" s="258"/>
      <c r="L28" s="258"/>
      <c r="M28" s="259"/>
      <c r="N28" s="7"/>
      <c r="O28" s="7"/>
    </row>
    <row r="29" spans="1:15" ht="40" customHeight="1" x14ac:dyDescent="0.55000000000000004">
      <c r="A29" s="36" t="s">
        <v>13</v>
      </c>
      <c r="B29" s="80" t="s">
        <v>56</v>
      </c>
      <c r="C29" s="81" t="s">
        <v>56</v>
      </c>
      <c r="D29" s="81" t="s">
        <v>56</v>
      </c>
      <c r="E29" s="81" t="s">
        <v>56</v>
      </c>
      <c r="F29" s="81" t="s">
        <v>56</v>
      </c>
      <c r="G29" s="82">
        <v>38001</v>
      </c>
      <c r="H29" s="82">
        <v>36306</v>
      </c>
      <c r="I29" s="82">
        <v>28260</v>
      </c>
      <c r="J29" s="82">
        <v>35133</v>
      </c>
      <c r="K29" s="82">
        <v>43630</v>
      </c>
      <c r="L29" s="135">
        <v>49844</v>
      </c>
      <c r="M29" s="188">
        <v>44841</v>
      </c>
      <c r="N29" s="7"/>
      <c r="O29" s="7"/>
    </row>
    <row r="30" spans="1:15" ht="40" customHeight="1" x14ac:dyDescent="0.55000000000000004">
      <c r="A30" s="37" t="s">
        <v>16</v>
      </c>
      <c r="B30" s="76" t="s">
        <v>68</v>
      </c>
      <c r="C30" s="77" t="s">
        <v>68</v>
      </c>
      <c r="D30" s="77" t="s">
        <v>68</v>
      </c>
      <c r="E30" s="77" t="s">
        <v>68</v>
      </c>
      <c r="F30" s="77" t="s">
        <v>68</v>
      </c>
      <c r="G30" s="73">
        <v>-1348</v>
      </c>
      <c r="H30" s="73">
        <v>810</v>
      </c>
      <c r="I30" s="73">
        <v>467</v>
      </c>
      <c r="J30" s="73">
        <v>1797</v>
      </c>
      <c r="K30" s="73">
        <v>3646</v>
      </c>
      <c r="L30" s="45">
        <v>4400</v>
      </c>
      <c r="M30" s="21">
        <v>6541</v>
      </c>
      <c r="N30" s="7"/>
      <c r="O30" s="7"/>
    </row>
    <row r="31" spans="1:15" ht="40" customHeight="1" thickBot="1" x14ac:dyDescent="0.6">
      <c r="A31" s="52" t="s">
        <v>17</v>
      </c>
      <c r="B31" s="83" t="s">
        <v>56</v>
      </c>
      <c r="C31" s="84" t="s">
        <v>56</v>
      </c>
      <c r="D31" s="84" t="s">
        <v>56</v>
      </c>
      <c r="E31" s="84" t="s">
        <v>56</v>
      </c>
      <c r="F31" s="84" t="s">
        <v>56</v>
      </c>
      <c r="G31" s="85">
        <f>G30/G29</f>
        <v>-3.5472750717086395E-2</v>
      </c>
      <c r="H31" s="85">
        <f>H30/H29</f>
        <v>2.2310361923648984E-2</v>
      </c>
      <c r="I31" s="85">
        <f>I30/I29</f>
        <v>1.6525123849964615E-2</v>
      </c>
      <c r="J31" s="85">
        <v>5.114849286995133E-2</v>
      </c>
      <c r="K31" s="85">
        <v>8.3566353426541368E-2</v>
      </c>
      <c r="L31" s="53">
        <f>L30/L29</f>
        <v>8.8275419308241718E-2</v>
      </c>
      <c r="M31" s="29">
        <f>M30/M29</f>
        <v>0.14587096630316004</v>
      </c>
      <c r="N31" s="7"/>
      <c r="O31" s="7"/>
    </row>
    <row r="32" spans="1:15" ht="18" x14ac:dyDescent="0.55000000000000004">
      <c r="A32" s="252" t="s">
        <v>58</v>
      </c>
      <c r="B32" s="252"/>
      <c r="C32" s="252"/>
      <c r="D32" s="252"/>
      <c r="E32" s="252"/>
      <c r="F32" s="252"/>
      <c r="G32" s="252"/>
      <c r="H32" s="252"/>
      <c r="I32" s="252"/>
      <c r="J32" s="252"/>
      <c r="K32" s="252"/>
      <c r="L32" s="252"/>
      <c r="M32" s="7"/>
      <c r="N32" s="7"/>
      <c r="O32" s="7"/>
    </row>
    <row r="33" spans="1:12" ht="18" x14ac:dyDescent="0.55000000000000004">
      <c r="A33" s="252" t="s">
        <v>59</v>
      </c>
      <c r="B33" s="252"/>
      <c r="C33" s="252"/>
      <c r="D33" s="252"/>
      <c r="E33" s="252"/>
      <c r="F33" s="252"/>
      <c r="G33" s="252"/>
      <c r="H33" s="252"/>
      <c r="I33" s="252"/>
      <c r="J33" s="252"/>
      <c r="K33" s="252"/>
      <c r="L33" s="252"/>
    </row>
    <row r="34" spans="1:12" ht="18" x14ac:dyDescent="0.55000000000000004">
      <c r="A34" s="252" t="s">
        <v>60</v>
      </c>
      <c r="B34" s="252"/>
      <c r="C34" s="252"/>
      <c r="D34" s="252"/>
      <c r="E34" s="252"/>
      <c r="F34" s="252"/>
      <c r="G34" s="252"/>
      <c r="H34" s="252"/>
      <c r="I34" s="252"/>
      <c r="J34" s="252"/>
      <c r="K34" s="252"/>
      <c r="L34" s="252"/>
    </row>
    <row r="35" spans="1:12" ht="18" x14ac:dyDescent="0.55000000000000004">
      <c r="A35" s="252" t="s">
        <v>73</v>
      </c>
      <c r="B35" s="252"/>
      <c r="C35" s="252"/>
      <c r="D35" s="252"/>
      <c r="E35" s="252"/>
      <c r="F35" s="252"/>
      <c r="G35" s="252"/>
      <c r="H35" s="252"/>
      <c r="I35" s="252"/>
      <c r="J35" s="252"/>
      <c r="K35" s="252"/>
      <c r="L35" s="252"/>
    </row>
    <row r="36" spans="1:12" ht="28.5" customHeight="1" x14ac:dyDescent="0.55000000000000004">
      <c r="A36" s="253" t="s">
        <v>61</v>
      </c>
      <c r="B36" s="253"/>
      <c r="C36" s="253"/>
      <c r="D36" s="253"/>
      <c r="E36" s="253"/>
      <c r="F36" s="253"/>
      <c r="G36" s="253"/>
      <c r="H36" s="253"/>
      <c r="I36" s="253"/>
      <c r="J36" s="253"/>
      <c r="K36" s="253"/>
      <c r="L36" s="253"/>
    </row>
    <row r="37" spans="1:12" ht="34" customHeight="1" x14ac:dyDescent="0.55000000000000004">
      <c r="A37" s="253" t="s">
        <v>62</v>
      </c>
      <c r="B37" s="253"/>
      <c r="C37" s="253"/>
      <c r="D37" s="253"/>
      <c r="E37" s="253"/>
      <c r="F37" s="253"/>
      <c r="G37" s="253"/>
      <c r="H37" s="253"/>
      <c r="I37" s="253"/>
      <c r="J37" s="253"/>
      <c r="K37" s="253"/>
      <c r="L37" s="253"/>
    </row>
    <row r="38" spans="1:12" ht="18" x14ac:dyDescent="0.55000000000000004">
      <c r="A38" s="253" t="s">
        <v>74</v>
      </c>
      <c r="B38" s="253"/>
      <c r="C38" s="253"/>
      <c r="D38" s="253"/>
      <c r="E38" s="253"/>
      <c r="F38" s="253"/>
      <c r="G38" s="253"/>
      <c r="H38" s="253"/>
      <c r="I38" s="253"/>
      <c r="J38" s="253"/>
      <c r="K38" s="253"/>
      <c r="L38" s="253"/>
    </row>
    <row r="39" spans="1:12" ht="20.149999999999999" customHeight="1" x14ac:dyDescent="0.55000000000000004"/>
    <row r="40" spans="1:12" ht="40" customHeight="1" x14ac:dyDescent="0.55000000000000004"/>
    <row r="41" spans="1:12" ht="40" customHeight="1" x14ac:dyDescent="0.55000000000000004"/>
    <row r="42" spans="1:12" ht="40" customHeight="1" x14ac:dyDescent="0.55000000000000004"/>
    <row r="43" spans="1:12" ht="40" customHeight="1" x14ac:dyDescent="0.55000000000000004"/>
    <row r="44" spans="1:12" ht="40" customHeight="1" x14ac:dyDescent="0.55000000000000004"/>
    <row r="45" spans="1:12" ht="40" customHeight="1" x14ac:dyDescent="0.55000000000000004"/>
    <row r="46" spans="1:12" ht="20.149999999999999" customHeight="1" x14ac:dyDescent="0.55000000000000004"/>
    <row r="47" spans="1:12" ht="40" customHeight="1" x14ac:dyDescent="0.55000000000000004"/>
    <row r="48" spans="1:12" ht="40" customHeight="1" x14ac:dyDescent="0.55000000000000004"/>
    <row r="49" ht="40" customHeight="1" x14ac:dyDescent="0.55000000000000004"/>
    <row r="50" ht="40" customHeight="1" x14ac:dyDescent="0.55000000000000004"/>
    <row r="51" ht="20.149999999999999" customHeight="1" x14ac:dyDescent="0.55000000000000004"/>
    <row r="52" ht="40" customHeight="1" x14ac:dyDescent="0.55000000000000004"/>
    <row r="53" ht="40" customHeight="1" x14ac:dyDescent="0.55000000000000004"/>
    <row r="54" ht="40"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row r="62" ht="20.149999999999999" customHeight="1" x14ac:dyDescent="0.55000000000000004"/>
    <row r="63" ht="20.149999999999999" customHeight="1" x14ac:dyDescent="0.55000000000000004"/>
    <row r="64" ht="20.149999999999999" customHeight="1" x14ac:dyDescent="0.55000000000000004"/>
    <row r="65" ht="20.149999999999999" customHeight="1" x14ac:dyDescent="0.55000000000000004"/>
    <row r="66" ht="20.149999999999999" customHeight="1" x14ac:dyDescent="0.55000000000000004"/>
    <row r="67" s="1" customFormat="1" ht="40" customHeight="1" x14ac:dyDescent="0.55000000000000004"/>
    <row r="68" s="1" customFormat="1" ht="40" customHeight="1" x14ac:dyDescent="0.55000000000000004"/>
    <row r="69" ht="20.149999999999999" customHeight="1" x14ac:dyDescent="0.55000000000000004"/>
  </sheetData>
  <mergeCells count="14">
    <mergeCell ref="A4:M4"/>
    <mergeCell ref="A8:M8"/>
    <mergeCell ref="A12:M12"/>
    <mergeCell ref="A16:M16"/>
    <mergeCell ref="A20:M20"/>
    <mergeCell ref="A24:M24"/>
    <mergeCell ref="A38:L38"/>
    <mergeCell ref="A37:L37"/>
    <mergeCell ref="A36:L36"/>
    <mergeCell ref="A35:L35"/>
    <mergeCell ref="A34:L34"/>
    <mergeCell ref="A33:L33"/>
    <mergeCell ref="A32:L32"/>
    <mergeCell ref="A28:M28"/>
  </mergeCells>
  <phoneticPr fontId="2"/>
  <printOptions horizontalCentered="1"/>
  <pageMargins left="0" right="0" top="0.39370078740157483" bottom="0" header="0" footer="0"/>
  <pageSetup paperSize="9" scale="59" fitToHeight="0" orientation="portrait" r:id="rId1"/>
  <headerFooter>
    <oddHeader>&amp;L&amp;"BIZ UDPゴシック,標準"&amp;F</oddHeader>
    <oddFooter xml:space="preserve">&amp;C&amp;"BIZ UDPゴシック,標準"&amp;P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33"/>
  <sheetViews>
    <sheetView tabSelected="1" view="pageBreakPreview" zoomScale="50" zoomScaleNormal="70" zoomScaleSheetLayoutView="50" workbookViewId="0">
      <selection activeCell="O9" sqref="O9"/>
    </sheetView>
  </sheetViews>
  <sheetFormatPr defaultRowHeight="18.75" customHeight="1" x14ac:dyDescent="0.55000000000000004"/>
  <cols>
    <col min="1" max="1" width="32.83203125" customWidth="1"/>
    <col min="2" max="13" width="10.58203125" customWidth="1"/>
  </cols>
  <sheetData>
    <row r="1" spans="1:15" ht="20.149999999999999" customHeight="1" x14ac:dyDescent="0.55000000000000004">
      <c r="A1" s="30" t="s">
        <v>75</v>
      </c>
      <c r="B1" s="7"/>
      <c r="C1" s="7"/>
      <c r="D1" s="7"/>
      <c r="E1" s="7"/>
      <c r="F1" s="7"/>
      <c r="G1" s="7"/>
      <c r="H1" s="7"/>
      <c r="I1" s="7"/>
      <c r="J1" s="7"/>
      <c r="K1" s="7"/>
      <c r="L1" s="5"/>
      <c r="M1" s="7"/>
      <c r="N1" s="7"/>
      <c r="O1" s="7"/>
    </row>
    <row r="2" spans="1:15" ht="20.149999999999999" customHeight="1" thickBot="1" x14ac:dyDescent="0.6">
      <c r="A2" s="5" t="s">
        <v>76</v>
      </c>
      <c r="B2" s="6"/>
      <c r="C2" s="6"/>
      <c r="D2" s="6"/>
      <c r="E2" s="6"/>
      <c r="F2" s="6"/>
      <c r="G2" s="6"/>
      <c r="H2" s="6"/>
      <c r="I2" s="6"/>
      <c r="J2" s="6"/>
      <c r="K2" s="6"/>
      <c r="L2" s="69"/>
      <c r="M2" s="7"/>
      <c r="N2" s="7"/>
      <c r="O2" s="7"/>
    </row>
    <row r="3" spans="1:15" ht="40" customHeight="1" thickBot="1" x14ac:dyDescent="0.6">
      <c r="A3" s="193" t="s">
        <v>77</v>
      </c>
      <c r="B3" s="32" t="s">
        <v>78</v>
      </c>
      <c r="C3" s="32" t="s">
        <v>43</v>
      </c>
      <c r="D3" s="32" t="s">
        <v>44</v>
      </c>
      <c r="E3" s="32" t="s">
        <v>45</v>
      </c>
      <c r="F3" s="32" t="s">
        <v>46</v>
      </c>
      <c r="G3" s="32" t="s">
        <v>47</v>
      </c>
      <c r="H3" s="32" t="s">
        <v>48</v>
      </c>
      <c r="I3" s="32" t="s">
        <v>49</v>
      </c>
      <c r="J3" s="32" t="s">
        <v>50</v>
      </c>
      <c r="K3" s="32" t="s">
        <v>51</v>
      </c>
      <c r="L3" s="32" t="s">
        <v>52</v>
      </c>
      <c r="M3" s="33" t="s">
        <v>4</v>
      </c>
      <c r="N3" s="7"/>
      <c r="O3" s="7"/>
    </row>
    <row r="4" spans="1:15" ht="18.5" thickBot="1" x14ac:dyDescent="0.6">
      <c r="A4" s="260" t="s">
        <v>79</v>
      </c>
      <c r="B4" s="261"/>
      <c r="C4" s="261"/>
      <c r="D4" s="261"/>
      <c r="E4" s="261"/>
      <c r="F4" s="261"/>
      <c r="G4" s="261"/>
      <c r="H4" s="261"/>
      <c r="I4" s="261"/>
      <c r="J4" s="261"/>
      <c r="K4" s="261"/>
      <c r="L4" s="261"/>
      <c r="M4" s="262"/>
      <c r="N4" s="7"/>
      <c r="O4" s="7"/>
    </row>
    <row r="5" spans="1:15" ht="40" customHeight="1" thickBot="1" x14ac:dyDescent="0.6">
      <c r="A5" s="79" t="s">
        <v>80</v>
      </c>
      <c r="B5" s="208">
        <v>5.7000000000000002E-2</v>
      </c>
      <c r="C5" s="197">
        <v>6.6000000000000003E-2</v>
      </c>
      <c r="D5" s="197">
        <v>2.9000000000000001E-2</v>
      </c>
      <c r="E5" s="197">
        <v>4.4999999999999998E-2</v>
      </c>
      <c r="F5" s="197">
        <v>3.7999999999999999E-2</v>
      </c>
      <c r="G5" s="197">
        <v>-6.2E-2</v>
      </c>
      <c r="H5" s="197">
        <v>2.3E-2</v>
      </c>
      <c r="I5" s="197">
        <v>-0.05</v>
      </c>
      <c r="J5" s="197">
        <v>2.8000000000000001E-2</v>
      </c>
      <c r="K5" s="197">
        <v>5.1999999999999998E-2</v>
      </c>
      <c r="L5" s="197">
        <v>7.9000000000000001E-2</v>
      </c>
      <c r="M5" s="216">
        <v>0.13</v>
      </c>
      <c r="N5" s="7"/>
      <c r="O5" s="7"/>
    </row>
    <row r="6" spans="1:15" ht="18.5" thickBot="1" x14ac:dyDescent="0.6">
      <c r="A6" s="260" t="s">
        <v>81</v>
      </c>
      <c r="B6" s="261"/>
      <c r="C6" s="261"/>
      <c r="D6" s="261"/>
      <c r="E6" s="261"/>
      <c r="F6" s="261"/>
      <c r="G6" s="261"/>
      <c r="H6" s="261"/>
      <c r="I6" s="261"/>
      <c r="J6" s="261"/>
      <c r="K6" s="261"/>
      <c r="L6" s="261"/>
      <c r="M6" s="262"/>
      <c r="N6" s="7"/>
      <c r="O6" s="7"/>
    </row>
    <row r="7" spans="1:15" ht="40" customHeight="1" x14ac:dyDescent="0.55000000000000004">
      <c r="A7" s="36" t="s">
        <v>82</v>
      </c>
      <c r="B7" s="206">
        <v>84.96</v>
      </c>
      <c r="C7" s="198">
        <v>117.4</v>
      </c>
      <c r="D7" s="198">
        <v>53.93</v>
      </c>
      <c r="E7" s="198">
        <v>82.01</v>
      </c>
      <c r="F7" s="198">
        <v>68.33</v>
      </c>
      <c r="G7" s="198">
        <v>-107.59</v>
      </c>
      <c r="H7" s="198">
        <v>37.909999999999997</v>
      </c>
      <c r="I7" s="198">
        <v>-88.17</v>
      </c>
      <c r="J7" s="198">
        <v>51.38</v>
      </c>
      <c r="K7" s="198">
        <v>108.6</v>
      </c>
      <c r="L7" s="199">
        <v>192.52</v>
      </c>
      <c r="M7" s="213">
        <f>O7*4</f>
        <v>353.2</v>
      </c>
      <c r="N7" s="209" t="s">
        <v>83</v>
      </c>
      <c r="O7" s="200">
        <v>88.3</v>
      </c>
    </row>
    <row r="8" spans="1:15" ht="40" customHeight="1" x14ac:dyDescent="0.55000000000000004">
      <c r="A8" s="37" t="s">
        <v>84</v>
      </c>
      <c r="B8" s="38">
        <v>84.56</v>
      </c>
      <c r="C8" s="39">
        <v>110.91</v>
      </c>
      <c r="D8" s="39">
        <v>50.88</v>
      </c>
      <c r="E8" s="39">
        <v>77.41</v>
      </c>
      <c r="F8" s="39">
        <v>64.42</v>
      </c>
      <c r="G8" s="40" t="s">
        <v>68</v>
      </c>
      <c r="H8" s="39">
        <v>37.47</v>
      </c>
      <c r="I8" s="40" t="s">
        <v>68</v>
      </c>
      <c r="J8" s="39">
        <v>51.33</v>
      </c>
      <c r="K8" s="39">
        <v>108.51</v>
      </c>
      <c r="L8" s="191">
        <v>192.37</v>
      </c>
      <c r="M8" s="214">
        <f>O8*4</f>
        <v>352.68</v>
      </c>
      <c r="N8" s="209" t="s">
        <v>83</v>
      </c>
      <c r="O8" s="192">
        <v>88.17</v>
      </c>
    </row>
    <row r="9" spans="1:15" ht="40" customHeight="1" x14ac:dyDescent="0.55000000000000004">
      <c r="A9" s="37" t="s">
        <v>85</v>
      </c>
      <c r="B9" s="41">
        <v>834.68</v>
      </c>
      <c r="C9" s="42">
        <v>1058.94</v>
      </c>
      <c r="D9" s="42">
        <v>1045.02</v>
      </c>
      <c r="E9" s="42">
        <v>1053.28</v>
      </c>
      <c r="F9" s="42">
        <v>1051.45</v>
      </c>
      <c r="G9" s="42">
        <v>873.43</v>
      </c>
      <c r="H9" s="42">
        <v>830.4</v>
      </c>
      <c r="I9" s="42">
        <v>689.57</v>
      </c>
      <c r="J9" s="42">
        <v>798.08</v>
      </c>
      <c r="K9" s="42">
        <v>931.45</v>
      </c>
      <c r="L9" s="45">
        <v>1117.73</v>
      </c>
      <c r="M9" s="21">
        <f>O9*4</f>
        <v>1302.3599999999999</v>
      </c>
      <c r="N9" s="209" t="s">
        <v>83</v>
      </c>
      <c r="O9" s="192">
        <v>325.58999999999997</v>
      </c>
    </row>
    <row r="10" spans="1:15" ht="40" customHeight="1" x14ac:dyDescent="0.55000000000000004">
      <c r="A10" s="37" t="s">
        <v>86</v>
      </c>
      <c r="B10" s="43">
        <v>11.2</v>
      </c>
      <c r="C10" s="3">
        <v>12.4</v>
      </c>
      <c r="D10" s="3">
        <v>5.0999999999999996</v>
      </c>
      <c r="E10" s="3">
        <v>7.8</v>
      </c>
      <c r="F10" s="3">
        <v>6.5</v>
      </c>
      <c r="G10" s="3">
        <v>-11.2</v>
      </c>
      <c r="H10" s="3">
        <v>4.5</v>
      </c>
      <c r="I10" s="3">
        <v>-11.6</v>
      </c>
      <c r="J10" s="3">
        <v>6.9</v>
      </c>
      <c r="K10" s="3">
        <v>12.6</v>
      </c>
      <c r="L10" s="51">
        <v>0.188</v>
      </c>
      <c r="M10" s="212">
        <v>0.29099999999999998</v>
      </c>
      <c r="N10" s="7"/>
      <c r="O10" s="7"/>
    </row>
    <row r="11" spans="1:15" ht="40" customHeight="1" x14ac:dyDescent="0.55000000000000004">
      <c r="A11" s="37" t="s">
        <v>87</v>
      </c>
      <c r="B11" s="43">
        <v>49.9</v>
      </c>
      <c r="C11" s="3">
        <v>56.49</v>
      </c>
      <c r="D11" s="3">
        <v>57.8</v>
      </c>
      <c r="E11" s="3">
        <v>58.3</v>
      </c>
      <c r="F11" s="3">
        <v>57.3</v>
      </c>
      <c r="G11" s="3">
        <v>54.1</v>
      </c>
      <c r="H11" s="3">
        <v>48</v>
      </c>
      <c r="I11" s="3">
        <v>37.9</v>
      </c>
      <c r="J11" s="3">
        <v>42.2</v>
      </c>
      <c r="K11" s="3">
        <v>40.1</v>
      </c>
      <c r="L11" s="51">
        <v>0.441</v>
      </c>
      <c r="M11" s="212">
        <v>0.44900000000000001</v>
      </c>
      <c r="N11" s="7"/>
      <c r="O11" s="7"/>
    </row>
    <row r="12" spans="1:15" ht="40" customHeight="1" thickBot="1" x14ac:dyDescent="0.6">
      <c r="A12" s="52" t="s">
        <v>88</v>
      </c>
      <c r="B12" s="207" t="s">
        <v>89</v>
      </c>
      <c r="C12" s="194" t="s">
        <v>90</v>
      </c>
      <c r="D12" s="194" t="s">
        <v>91</v>
      </c>
      <c r="E12" s="194" t="s">
        <v>92</v>
      </c>
      <c r="F12" s="194" t="s">
        <v>93</v>
      </c>
      <c r="G12" s="194" t="s">
        <v>56</v>
      </c>
      <c r="H12" s="194" t="s">
        <v>94</v>
      </c>
      <c r="I12" s="195" t="s">
        <v>68</v>
      </c>
      <c r="J12" s="194" t="s">
        <v>95</v>
      </c>
      <c r="K12" s="194" t="s">
        <v>96</v>
      </c>
      <c r="L12" s="196" t="s">
        <v>97</v>
      </c>
      <c r="M12" s="215" t="s">
        <v>98</v>
      </c>
      <c r="N12" s="7"/>
      <c r="O12" s="7"/>
    </row>
    <row r="13" spans="1:15" ht="20.149999999999999" customHeight="1" thickBot="1" x14ac:dyDescent="0.6">
      <c r="A13" s="260" t="s">
        <v>99</v>
      </c>
      <c r="B13" s="261"/>
      <c r="C13" s="261"/>
      <c r="D13" s="261"/>
      <c r="E13" s="261"/>
      <c r="F13" s="261"/>
      <c r="G13" s="261"/>
      <c r="H13" s="261"/>
      <c r="I13" s="261"/>
      <c r="J13" s="261"/>
      <c r="K13" s="261"/>
      <c r="L13" s="261"/>
      <c r="M13" s="262"/>
      <c r="N13" s="7"/>
      <c r="O13" s="7"/>
    </row>
    <row r="14" spans="1:15" ht="40" customHeight="1" x14ac:dyDescent="0.55000000000000004">
      <c r="A14" s="36" t="s">
        <v>100</v>
      </c>
      <c r="B14" s="205">
        <v>17</v>
      </c>
      <c r="C14" s="201">
        <v>23.5</v>
      </c>
      <c r="D14" s="201">
        <v>23.5</v>
      </c>
      <c r="E14" s="201">
        <v>23.5</v>
      </c>
      <c r="F14" s="201">
        <v>23.5</v>
      </c>
      <c r="G14" s="201">
        <v>24</v>
      </c>
      <c r="H14" s="201">
        <v>30</v>
      </c>
      <c r="I14" s="201">
        <v>24</v>
      </c>
      <c r="J14" s="201">
        <v>24</v>
      </c>
      <c r="K14" s="201">
        <v>40</v>
      </c>
      <c r="L14" s="201">
        <v>65</v>
      </c>
      <c r="M14" s="211">
        <v>80</v>
      </c>
      <c r="N14" s="209" t="s">
        <v>83</v>
      </c>
      <c r="O14" s="7"/>
    </row>
    <row r="15" spans="1:15" ht="40" customHeight="1" x14ac:dyDescent="0.55000000000000004">
      <c r="A15" s="37" t="s">
        <v>101</v>
      </c>
      <c r="B15" s="44">
        <v>3227</v>
      </c>
      <c r="C15" s="45">
        <v>4460</v>
      </c>
      <c r="D15" s="45">
        <v>4460</v>
      </c>
      <c r="E15" s="45">
        <v>4460</v>
      </c>
      <c r="F15" s="45">
        <v>4460</v>
      </c>
      <c r="G15" s="45">
        <v>4528</v>
      </c>
      <c r="H15" s="45">
        <v>5555.1171539999996</v>
      </c>
      <c r="I15" s="45">
        <v>4393</v>
      </c>
      <c r="J15" s="45">
        <v>4392</v>
      </c>
      <c r="K15" s="45">
        <v>7326</v>
      </c>
      <c r="L15" s="45">
        <v>11910.282724999999</v>
      </c>
      <c r="M15" s="21">
        <v>14390</v>
      </c>
      <c r="N15" s="7"/>
      <c r="O15" s="7"/>
    </row>
    <row r="16" spans="1:15" ht="40" customHeight="1" x14ac:dyDescent="0.55000000000000004">
      <c r="A16" s="37" t="s">
        <v>102</v>
      </c>
      <c r="B16" s="43">
        <v>20</v>
      </c>
      <c r="C16" s="3">
        <v>20</v>
      </c>
      <c r="D16" s="3">
        <v>43.6</v>
      </c>
      <c r="E16" s="3">
        <v>28.7</v>
      </c>
      <c r="F16" s="3">
        <v>34.4</v>
      </c>
      <c r="G16" s="46" t="s">
        <v>56</v>
      </c>
      <c r="H16" s="47">
        <v>79.099999999999994</v>
      </c>
      <c r="I16" s="46" t="s">
        <v>68</v>
      </c>
      <c r="J16" s="47">
        <v>46.7</v>
      </c>
      <c r="K16" s="47">
        <v>36.799999999999997</v>
      </c>
      <c r="L16" s="51">
        <v>0.33800000000000002</v>
      </c>
      <c r="M16" s="212">
        <v>0.22700000000000001</v>
      </c>
      <c r="N16" s="7"/>
      <c r="O16" s="7"/>
    </row>
    <row r="17" spans="1:15" ht="40" customHeight="1" thickBot="1" x14ac:dyDescent="0.6">
      <c r="A17" s="52" t="s">
        <v>103</v>
      </c>
      <c r="B17" s="48">
        <v>2.2000000000000002</v>
      </c>
      <c r="C17" s="49">
        <v>2.5</v>
      </c>
      <c r="D17" s="49">
        <v>2.2000000000000002</v>
      </c>
      <c r="E17" s="49">
        <v>2.2000000000000002</v>
      </c>
      <c r="F17" s="49">
        <v>2.2000000000000002</v>
      </c>
      <c r="G17" s="49">
        <v>2.5</v>
      </c>
      <c r="H17" s="49">
        <v>3.5</v>
      </c>
      <c r="I17" s="49">
        <v>3.2</v>
      </c>
      <c r="J17" s="49">
        <v>3.2</v>
      </c>
      <c r="K17" s="49">
        <v>4.5999999999999996</v>
      </c>
      <c r="L17" s="35">
        <v>5.8999999999999997E-2</v>
      </c>
      <c r="M17" s="24">
        <v>6.6000000000000003E-2</v>
      </c>
      <c r="N17" s="7"/>
      <c r="O17" s="7"/>
    </row>
    <row r="18" spans="1:15" ht="20.149999999999999" customHeight="1" thickBot="1" x14ac:dyDescent="0.6">
      <c r="A18" s="260" t="s">
        <v>104</v>
      </c>
      <c r="B18" s="261"/>
      <c r="C18" s="261"/>
      <c r="D18" s="261"/>
      <c r="E18" s="261"/>
      <c r="F18" s="261"/>
      <c r="G18" s="261"/>
      <c r="H18" s="261"/>
      <c r="I18" s="261"/>
      <c r="J18" s="261"/>
      <c r="K18" s="261"/>
      <c r="L18" s="261"/>
      <c r="M18" s="262"/>
      <c r="N18" s="7"/>
      <c r="O18" s="7"/>
    </row>
    <row r="19" spans="1:15" ht="40" customHeight="1" x14ac:dyDescent="0.55000000000000004">
      <c r="A19" s="36" t="s">
        <v>105</v>
      </c>
      <c r="B19" s="203">
        <v>50</v>
      </c>
      <c r="C19" s="202">
        <v>48</v>
      </c>
      <c r="D19" s="202">
        <v>46</v>
      </c>
      <c r="E19" s="202">
        <v>51</v>
      </c>
      <c r="F19" s="202">
        <v>54</v>
      </c>
      <c r="G19" s="202">
        <v>52</v>
      </c>
      <c r="H19" s="202">
        <v>56</v>
      </c>
      <c r="I19" s="202">
        <v>62</v>
      </c>
      <c r="J19" s="202">
        <v>66</v>
      </c>
      <c r="K19" s="202">
        <v>66</v>
      </c>
      <c r="L19" s="202">
        <v>57</v>
      </c>
      <c r="M19" s="186">
        <v>65</v>
      </c>
      <c r="N19" s="7"/>
      <c r="O19" s="7"/>
    </row>
    <row r="20" spans="1:15" ht="40" customHeight="1" x14ac:dyDescent="0.55000000000000004">
      <c r="A20" s="37" t="s">
        <v>106</v>
      </c>
      <c r="B20" s="44">
        <v>6585</v>
      </c>
      <c r="C20" s="45">
        <v>7484</v>
      </c>
      <c r="D20" s="45">
        <v>7263</v>
      </c>
      <c r="E20" s="45">
        <v>7864</v>
      </c>
      <c r="F20" s="45">
        <v>8586</v>
      </c>
      <c r="G20" s="45">
        <v>8823</v>
      </c>
      <c r="H20" s="45">
        <v>9039</v>
      </c>
      <c r="I20" s="45">
        <v>8904</v>
      </c>
      <c r="J20" s="45">
        <v>8861</v>
      </c>
      <c r="K20" s="45">
        <v>8886</v>
      </c>
      <c r="L20" s="45">
        <v>8927</v>
      </c>
      <c r="M20" s="210">
        <v>8987</v>
      </c>
      <c r="N20" s="7"/>
      <c r="O20" s="7"/>
    </row>
    <row r="21" spans="1:15" ht="40" customHeight="1" thickBot="1" x14ac:dyDescent="0.6">
      <c r="A21" s="52" t="s">
        <v>107</v>
      </c>
      <c r="B21" s="204">
        <v>7.3999999999999996E-2</v>
      </c>
      <c r="C21" s="53">
        <v>0.107</v>
      </c>
      <c r="D21" s="53">
        <v>0.13</v>
      </c>
      <c r="E21" s="53">
        <v>0.19500000000000001</v>
      </c>
      <c r="F21" s="53">
        <v>0.214</v>
      </c>
      <c r="G21" s="53">
        <v>0.25700000000000001</v>
      </c>
      <c r="H21" s="53">
        <v>0.30399999999999999</v>
      </c>
      <c r="I21" s="53">
        <v>0.33200000000000002</v>
      </c>
      <c r="J21" s="53">
        <v>0.32800000000000001</v>
      </c>
      <c r="K21" s="53">
        <v>0.35699999999999998</v>
      </c>
      <c r="L21" s="53">
        <v>0.38400000000000001</v>
      </c>
      <c r="M21" s="187">
        <v>0.42099999999999999</v>
      </c>
      <c r="N21" s="7"/>
      <c r="O21" s="7"/>
    </row>
    <row r="22" spans="1:15" ht="18.5" customHeight="1" x14ac:dyDescent="0.55000000000000004">
      <c r="A22" s="222"/>
      <c r="B22" s="223"/>
      <c r="C22" s="224"/>
      <c r="D22" s="224"/>
      <c r="E22" s="224"/>
      <c r="F22" s="224"/>
      <c r="G22" s="224"/>
      <c r="H22" s="224"/>
      <c r="I22" s="224"/>
      <c r="J22" s="224"/>
      <c r="K22" s="224"/>
      <c r="L22" s="224"/>
      <c r="M22" s="225"/>
      <c r="N22" s="7"/>
      <c r="O22" s="7"/>
    </row>
    <row r="23" spans="1:15" ht="18.5" customHeight="1" x14ac:dyDescent="0.55000000000000004">
      <c r="A23" s="263" t="s">
        <v>112</v>
      </c>
      <c r="B23" s="263"/>
      <c r="C23" s="263"/>
      <c r="D23" s="263"/>
      <c r="E23" s="263"/>
      <c r="F23" s="224"/>
      <c r="G23" s="224"/>
      <c r="H23" s="224"/>
      <c r="I23" s="224"/>
      <c r="J23" s="224"/>
      <c r="K23" s="224"/>
      <c r="L23" s="224"/>
      <c r="M23" s="225"/>
      <c r="N23" s="7"/>
      <c r="O23" s="7"/>
    </row>
    <row r="24" spans="1:15" ht="18.5" customHeight="1" thickBot="1" x14ac:dyDescent="0.6">
      <c r="A24" s="54"/>
      <c r="B24" s="55"/>
      <c r="C24" s="56"/>
      <c r="D24" s="57"/>
      <c r="E24" s="57"/>
      <c r="F24" s="57"/>
      <c r="G24" s="57"/>
      <c r="H24" s="57"/>
      <c r="I24" s="57"/>
      <c r="J24" s="57"/>
      <c r="K24" s="57"/>
      <c r="L24" s="58"/>
      <c r="M24" s="7"/>
      <c r="N24" s="7"/>
      <c r="O24" s="7"/>
    </row>
    <row r="25" spans="1:15" ht="18" x14ac:dyDescent="0.55000000000000004">
      <c r="A25" s="234" t="s">
        <v>108</v>
      </c>
      <c r="B25" s="229" t="s">
        <v>3</v>
      </c>
      <c r="C25" s="229"/>
      <c r="D25" s="229"/>
      <c r="E25" s="230"/>
      <c r="F25" s="229" t="s">
        <v>4</v>
      </c>
      <c r="G25" s="229"/>
      <c r="H25" s="229"/>
      <c r="I25" s="230"/>
      <c r="J25" s="57"/>
      <c r="K25" s="57"/>
      <c r="L25" s="58"/>
      <c r="M25" s="7"/>
      <c r="N25" s="7"/>
      <c r="O25" s="7"/>
    </row>
    <row r="26" spans="1:15" ht="18" x14ac:dyDescent="0.55000000000000004">
      <c r="A26" s="235"/>
      <c r="B26" s="8" t="s">
        <v>5</v>
      </c>
      <c r="C26" s="9" t="s">
        <v>6</v>
      </c>
      <c r="D26" s="9" t="s">
        <v>8</v>
      </c>
      <c r="E26" s="10" t="s">
        <v>9</v>
      </c>
      <c r="F26" s="8" t="s">
        <v>5</v>
      </c>
      <c r="G26" s="9" t="s">
        <v>6</v>
      </c>
      <c r="H26" s="9" t="s">
        <v>8</v>
      </c>
      <c r="I26" s="10" t="s">
        <v>9</v>
      </c>
      <c r="J26" s="57"/>
      <c r="K26" s="57"/>
      <c r="L26" s="58"/>
      <c r="M26" s="7"/>
      <c r="N26" s="7"/>
      <c r="O26" s="7"/>
    </row>
    <row r="27" spans="1:15" ht="18" x14ac:dyDescent="0.55000000000000004">
      <c r="A27" s="59" t="s">
        <v>109</v>
      </c>
      <c r="B27" s="60">
        <v>132.77000000000001</v>
      </c>
      <c r="C27" s="60">
        <v>135.97999999999999</v>
      </c>
      <c r="D27" s="60">
        <v>138.85</v>
      </c>
      <c r="E27" s="61">
        <v>140.44999999999999</v>
      </c>
      <c r="F27" s="60">
        <v>147.69</v>
      </c>
      <c r="G27" s="60">
        <v>152.13999999999999</v>
      </c>
      <c r="H27" s="162">
        <v>150.69</v>
      </c>
      <c r="I27" s="61">
        <v>151.36000000000001</v>
      </c>
      <c r="J27" s="57"/>
      <c r="K27" s="57"/>
      <c r="L27" s="58"/>
      <c r="M27" s="7"/>
      <c r="N27" s="7"/>
      <c r="O27" s="7"/>
    </row>
    <row r="28" spans="1:15" ht="18" x14ac:dyDescent="0.55000000000000004">
      <c r="A28" s="62" t="s">
        <v>110</v>
      </c>
      <c r="B28" s="63">
        <v>142.88999999999999</v>
      </c>
      <c r="C28" s="63">
        <v>147.19</v>
      </c>
      <c r="D28" s="63">
        <v>150.34</v>
      </c>
      <c r="E28" s="64">
        <v>152.24</v>
      </c>
      <c r="F28" s="63">
        <v>160.68</v>
      </c>
      <c r="G28" s="63">
        <v>164.69</v>
      </c>
      <c r="H28" s="163">
        <v>163.92</v>
      </c>
      <c r="I28" s="64">
        <v>163.66</v>
      </c>
      <c r="J28" s="57"/>
      <c r="K28" s="57"/>
      <c r="L28" s="58"/>
      <c r="M28" s="7"/>
      <c r="N28" s="7"/>
      <c r="O28" s="7"/>
    </row>
    <row r="29" spans="1:15" ht="18" x14ac:dyDescent="0.55000000000000004">
      <c r="A29" s="65" t="s">
        <v>111</v>
      </c>
      <c r="B29" s="66">
        <v>19.34</v>
      </c>
      <c r="C29" s="66">
        <v>19.54</v>
      </c>
      <c r="D29" s="66">
        <v>19.71</v>
      </c>
      <c r="E29" s="67">
        <v>19.86</v>
      </c>
      <c r="F29" s="66">
        <v>20.62</v>
      </c>
      <c r="G29" s="66">
        <v>21.13</v>
      </c>
      <c r="H29" s="164">
        <v>21</v>
      </c>
      <c r="I29" s="67">
        <v>21.06</v>
      </c>
      <c r="J29" s="68"/>
      <c r="K29" s="69"/>
      <c r="L29" s="69"/>
      <c r="M29" s="7"/>
      <c r="N29" s="7"/>
      <c r="O29" s="7"/>
    </row>
    <row r="30" spans="1:15" ht="18" x14ac:dyDescent="0.55000000000000004">
      <c r="A30" s="69"/>
      <c r="B30" s="55"/>
      <c r="C30" s="68"/>
      <c r="D30" s="68"/>
      <c r="E30" s="68"/>
      <c r="F30" s="68"/>
      <c r="G30" s="68"/>
      <c r="H30" s="68"/>
      <c r="I30" s="68"/>
      <c r="J30" s="68"/>
      <c r="K30" s="69"/>
      <c r="L30" s="69"/>
      <c r="M30" s="7"/>
      <c r="N30" s="7"/>
      <c r="O30" s="7"/>
    </row>
    <row r="31" spans="1:15" ht="18" x14ac:dyDescent="0.55000000000000004">
      <c r="A31" s="7"/>
      <c r="B31" s="7"/>
      <c r="C31" s="7"/>
      <c r="D31" s="7"/>
      <c r="E31" s="7"/>
      <c r="F31" s="7"/>
      <c r="G31" s="7"/>
      <c r="H31" s="7"/>
      <c r="I31" s="7"/>
      <c r="J31" s="7"/>
      <c r="K31" s="7"/>
      <c r="L31" s="7"/>
      <c r="M31" s="7"/>
      <c r="N31" s="7"/>
      <c r="O31" s="7"/>
    </row>
    <row r="32" spans="1:15" ht="18" x14ac:dyDescent="0.55000000000000004">
      <c r="A32" s="7"/>
      <c r="B32" s="7"/>
      <c r="C32" s="7"/>
      <c r="D32" s="7"/>
      <c r="E32" s="7"/>
      <c r="F32" s="7"/>
      <c r="G32" s="7"/>
      <c r="H32" s="7"/>
      <c r="I32" s="7"/>
      <c r="J32" s="7"/>
      <c r="K32" s="7"/>
      <c r="L32" s="7"/>
      <c r="M32" s="7"/>
      <c r="N32" s="7"/>
      <c r="O32" s="7"/>
    </row>
    <row r="33" spans="1:15" ht="18" x14ac:dyDescent="0.55000000000000004">
      <c r="A33" s="7"/>
      <c r="B33" s="7"/>
      <c r="C33" s="7"/>
      <c r="D33" s="7"/>
      <c r="E33" s="7"/>
      <c r="F33" s="7"/>
      <c r="G33" s="7"/>
      <c r="H33" s="7"/>
      <c r="I33" s="7"/>
      <c r="J33" s="7"/>
      <c r="K33" s="7"/>
      <c r="L33" s="7"/>
      <c r="M33" s="7"/>
      <c r="N33" s="7"/>
      <c r="O33" s="7"/>
    </row>
  </sheetData>
  <mergeCells count="8">
    <mergeCell ref="A25:A26"/>
    <mergeCell ref="B25:E25"/>
    <mergeCell ref="F25:I25"/>
    <mergeCell ref="A4:M4"/>
    <mergeCell ref="A6:M6"/>
    <mergeCell ref="A13:M13"/>
    <mergeCell ref="A18:M18"/>
    <mergeCell ref="A23:E23"/>
  </mergeCells>
  <phoneticPr fontId="2"/>
  <printOptions horizontalCentered="1"/>
  <pageMargins left="0" right="0" top="0.39370078740157483" bottom="0" header="0" footer="0"/>
  <pageSetup paperSize="9" scale="54" fitToHeight="0" orientation="portrait" r:id="rId1"/>
  <headerFooter>
    <oddHeader>&amp;L&amp;"BIZ UDPゴシック,標準"&amp;F</oddHeader>
    <oddFooter xml:space="preserve">&amp;C&amp;"BIZ UDPゴシック,標準"&amp;P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0818C747FCBDA439802F2F715474E46" ma:contentTypeVersion="15" ma:contentTypeDescription="新しいドキュメントを作成します。" ma:contentTypeScope="" ma:versionID="dc7fc157de2d2f78e9577493d578ad51">
  <xsd:schema xmlns:xsd="http://www.w3.org/2001/XMLSchema" xmlns:xs="http://www.w3.org/2001/XMLSchema" xmlns:p="http://schemas.microsoft.com/office/2006/metadata/properties" xmlns:ns2="d5fe2947-6dd6-4465-a7a8-509e043d4134" xmlns:ns3="7a8bd2ee-35bd-4fab-83b1-d514577b6d09" targetNamespace="http://schemas.microsoft.com/office/2006/metadata/properties" ma:root="true" ma:fieldsID="b0134464196edfc141c7e87e8dfee03b" ns2:_="" ns3:_="">
    <xsd:import namespace="d5fe2947-6dd6-4465-a7a8-509e043d4134"/>
    <xsd:import namespace="7a8bd2ee-35bd-4fab-83b1-d514577b6d0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fe2947-6dd6-4465-a7a8-509e043d41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7d0aae95-5b74-4b3a-b356-ee4d63b75da5"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a8bd2ee-35bd-4fab-83b1-d514577b6d09"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c95b56f-3614-4672-bcd1-0b04c0b0ff7c}" ma:internalName="TaxCatchAll" ma:showField="CatchAllData" ma:web="7a8bd2ee-35bd-4fab-83b1-d514577b6d0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a8bd2ee-35bd-4fab-83b1-d514577b6d09" xsi:nil="true"/>
    <lcf76f155ced4ddcb4097134ff3c332f xmlns="d5fe2947-6dd6-4465-a7a8-509e043d4134">
      <Terms xmlns="http://schemas.microsoft.com/office/infopath/2007/PartnerControls"/>
    </lcf76f155ced4ddcb4097134ff3c332f>
    <SharedWithUsers xmlns="7a8bd2ee-35bd-4fab-83b1-d514577b6d09">
      <UserInfo>
        <DisplayName>Hinako Saeki</DisplayName>
        <AccountId>6</AccountId>
        <AccountType/>
      </UserInfo>
      <UserInfo>
        <DisplayName>Masahiko Kitano</DisplayName>
        <AccountId>28</AccountId>
        <AccountType/>
      </UserInfo>
      <UserInfo>
        <DisplayName>Mizuki Noguchi</DisplayName>
        <AccountId>11</AccountId>
        <AccountType/>
      </UserInfo>
      <UserInfo>
        <DisplayName>Ayano Tanaka</DisplayName>
        <AccountId>60</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7BD4F2-0E8B-4D08-B389-99A3827A88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fe2947-6dd6-4465-a7a8-509e043d4134"/>
    <ds:schemaRef ds:uri="7a8bd2ee-35bd-4fab-83b1-d514577b6d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3F132AE-0CD1-49FB-BFF6-A8C1E6588188}">
  <ds:schemaRefs>
    <ds:schemaRef ds:uri="http://purl.org/dc/elements/1.1/"/>
    <ds:schemaRef ds:uri="http://schemas.microsoft.com/office/2006/documentManagement/types"/>
    <ds:schemaRef ds:uri="http://purl.org/dc/dcmitype/"/>
    <ds:schemaRef ds:uri="7a8bd2ee-35bd-4fab-83b1-d514577b6d09"/>
    <ds:schemaRef ds:uri="http://www.w3.org/XML/1998/namespace"/>
    <ds:schemaRef ds:uri="d5fe2947-6dd6-4465-a7a8-509e043d4134"/>
    <ds:schemaRef ds:uri="http://schemas.openxmlformats.org/package/2006/metadata/core-properties"/>
    <ds:schemaRef ds:uri="http://purl.org/dc/terms/"/>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F7DF0EEF-C127-4D21-AA3E-3959EE55DC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1-2.連結ハイライト・カテゴリー別業績</vt:lpstr>
      <vt:lpstr>3.地域別業績</vt:lpstr>
      <vt:lpstr>4-5.連結・カテゴリー別業績推移</vt:lpstr>
      <vt:lpstr>6.地域別業績推移</vt:lpstr>
      <vt:lpstr>7.主な指標等</vt:lpstr>
      <vt:lpstr>'1-2.連結ハイライト・カテゴリー別業績'!Print_Area</vt:lpstr>
      <vt:lpstr>'3.地域別業績'!Print_Area</vt:lpstr>
      <vt:lpstr>'4-5.連結・カテゴリー別業績推移'!Print_Area</vt:lpstr>
      <vt:lpstr>'6.地域別業績推移'!Print_Area</vt:lpstr>
      <vt:lpstr>'7.主な指標等'!Print_Area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Ayano Tanaka</dc:creator>
  <cp:keywords/>
  <dc:description/>
  <cp:lastModifiedBy>Mizuki Noguchi</cp:lastModifiedBy>
  <cp:revision/>
  <cp:lastPrinted>2025-02-27T07:07:19Z</cp:lastPrinted>
  <dcterms:created xsi:type="dcterms:W3CDTF">2024-01-31T01:55:37Z</dcterms:created>
  <dcterms:modified xsi:type="dcterms:W3CDTF">2025-02-27T07:08:35Z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0x010100D0818C747FCBDA439802F2F715474E46</vt:lpwstr>
  </property>
  <property fmtid="{D5CDD505-2E9C-101B-9397-08002B2CF9AE}" pid="3" name="MediaServiceImageTags">
    <vt:lpwstr/>
  </property>
</Properties>
</file>